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2600" windowHeight="11640" tabRatio="599"/>
  </bookViews>
  <sheets>
    <sheet name="Table of Contents" sheetId="1" r:id="rId1"/>
    <sheet name="Page 2" sheetId="2" r:id="rId2"/>
    <sheet name="Page 3" sheetId="3" r:id="rId3"/>
    <sheet name="Page 4" sheetId="4" r:id="rId4"/>
    <sheet name="Page 5 " sheetId="5" r:id="rId5"/>
    <sheet name="Page 6" sheetId="6" r:id="rId6"/>
    <sheet name="Page 7" sheetId="7" r:id="rId7"/>
    <sheet name="Page 8" sheetId="8" r:id="rId8"/>
    <sheet name="Page 9" sheetId="9" r:id="rId9"/>
    <sheet name="Page 10" sheetId="10" r:id="rId10"/>
    <sheet name="Page 11" sheetId="11" r:id="rId11"/>
    <sheet name="Page 12" sheetId="31" r:id="rId12"/>
    <sheet name="Page 13" sheetId="32" r:id="rId13"/>
    <sheet name="Page 14" sheetId="14" r:id="rId14"/>
    <sheet name="Page 15" sheetId="33" r:id="rId15"/>
    <sheet name="Page 16" sheetId="34" r:id="rId16"/>
    <sheet name="Page 17" sheetId="17" r:id="rId17"/>
    <sheet name="Page 18" sheetId="18" r:id="rId18"/>
    <sheet name="Page 19" sheetId="19" r:id="rId19"/>
    <sheet name="Page 20" sheetId="20" r:id="rId20"/>
    <sheet name="Page 21" sheetId="21" r:id="rId21"/>
    <sheet name="Page 22" sheetId="22" r:id="rId22"/>
    <sheet name="Page 23" sheetId="35" r:id="rId23"/>
    <sheet name="Page 24" sheetId="36" r:id="rId24"/>
    <sheet name="Page 25" sheetId="37" r:id="rId25"/>
    <sheet name="Page 26" sheetId="38" r:id="rId26"/>
    <sheet name="Page 27" sheetId="27" r:id="rId27"/>
    <sheet name="Page 28" sheetId="39" r:id="rId28"/>
    <sheet name="Page 29" sheetId="29" r:id="rId29"/>
    <sheet name="Page 30" sheetId="30" r:id="rId30"/>
  </sheets>
  <externalReferences>
    <externalReference r:id="rId31"/>
  </externalReferences>
  <definedNames>
    <definedName name="Cost_Of_Power_Plant_Fuel" localSheetId="11">[1]SofEnergyPg78!#REF!</definedName>
    <definedName name="Cost_Of_Power_Plant_Fuel" localSheetId="12">[1]SofEnergyPg78!#REF!</definedName>
    <definedName name="Cost_Of_Power_Plant_Fuel" localSheetId="14">[1]SofEnergyPg78!#REF!</definedName>
    <definedName name="Cost_Of_Power_Plant_Fuel" localSheetId="15">[1]SofEnergyPg78!#REF!</definedName>
    <definedName name="Cost_Of_Power_Plant_Fuel" localSheetId="22">[1]SofEnergyPg78!#REF!</definedName>
    <definedName name="Cost_Of_Power_Plant_Fuel" localSheetId="23">[1]SofEnergyPg78!#REF!</definedName>
    <definedName name="Cost_Of_Power_Plant_Fuel" localSheetId="24">[1]SofEnergyPg78!#REF!</definedName>
    <definedName name="Cost_Of_Power_Plant_Fuel" localSheetId="25">[1]SofEnergyPg78!#REF!</definedName>
    <definedName name="Cost_Of_Power_Plant_Fuel" localSheetId="27">[1]SofEnergyPg78!#REF!</definedName>
    <definedName name="Cost_Of_Power_Plant_Fuel">[1]SofEnergyPg78!#REF!</definedName>
    <definedName name="Loads_And_Resources_At_Peak" localSheetId="11">[1]SofEnergyPg78!#REF!</definedName>
    <definedName name="Loads_And_Resources_At_Peak" localSheetId="12">[1]SofEnergyPg78!#REF!</definedName>
    <definedName name="Loads_And_Resources_At_Peak" localSheetId="14">[1]SofEnergyPg78!#REF!</definedName>
    <definedName name="Loads_And_Resources_At_Peak" localSheetId="15">[1]SofEnergyPg78!#REF!</definedName>
    <definedName name="Loads_And_Resources_At_Peak" localSheetId="22">[1]SofEnergyPg78!#REF!</definedName>
    <definedName name="Loads_And_Resources_At_Peak" localSheetId="23">[1]SofEnergyPg78!#REF!</definedName>
    <definedName name="Loads_And_Resources_At_Peak" localSheetId="24">[1]SofEnergyPg78!#REF!</definedName>
    <definedName name="Loads_And_Resources_At_Peak" localSheetId="25">[1]SofEnergyPg78!#REF!</definedName>
    <definedName name="Loads_And_Resources_At_Peak" localSheetId="27">[1]SofEnergyPg78!#REF!</definedName>
    <definedName name="Loads_And_Resources_At_Peak">[1]SofEnergyPg78!#REF!</definedName>
    <definedName name="_xlnm.Print_Area" localSheetId="25">'Page 26'!$A$1:$T$63</definedName>
    <definedName name="_xlnm.Print_Area" localSheetId="27">'Page 28'!$A$1:$V$58</definedName>
    <definedName name="SPWS_WBID">"AB974E08-D2D4-47A3-BC27-DEDF1C76035D"</definedName>
    <definedName name="SPWS_WSID" localSheetId="9" hidden="1">"AD5763F0-D023-4E7D-85B4-FE0936830541"</definedName>
    <definedName name="SPWS_WSID" localSheetId="10" hidden="1">"915724C2-240E-434E-A515-F9CA8A99615A"</definedName>
    <definedName name="SPWS_WSID" localSheetId="11" hidden="1">"029629C3-6A31-4D8C-AA01-F7ECE53E81B9"</definedName>
    <definedName name="SPWS_WSID" localSheetId="12" hidden="1">"BAE447BF-3F2A-40E9-876C-20C728B9E684"</definedName>
    <definedName name="SPWS_WSID" localSheetId="13" hidden="1">"8F33ED51-18B1-4ACC-85E2-6A922F693CAC"</definedName>
    <definedName name="SPWS_WSID" localSheetId="14" hidden="1">"A21468EE-6792-4C1F-903B-DDDBFBD2BDD8"</definedName>
    <definedName name="SPWS_WSID" localSheetId="15" hidden="1">"6F6897E6-EF94-4606-9EBF-72B14D79F233"</definedName>
    <definedName name="SPWS_WSID" localSheetId="16" hidden="1">"E9DC8007-832C-4393-B201-CE6C586670A9"</definedName>
    <definedName name="SPWS_WSID" localSheetId="17" hidden="1">"8C5CA580-56AB-4419-B829-C8E3367EFD44"</definedName>
    <definedName name="SPWS_WSID" localSheetId="18" hidden="1">"E0096126-830B-4FB1-A2C2-56F9F70A1A3F"</definedName>
    <definedName name="SPWS_WSID" localSheetId="1" hidden="1">"DD9DB0E1-A39D-4957-9B08-CC2B4936BD9E"</definedName>
    <definedName name="SPWS_WSID" localSheetId="19" hidden="1">"1BD5DC0C-D552-4732-B26F-512100724CFE"</definedName>
    <definedName name="SPWS_WSID" localSheetId="20" hidden="1">"42B12D19-7A9D-4CA3-9F23-108D5BD17551"</definedName>
    <definedName name="SPWS_WSID" localSheetId="21" hidden="1">"EE61942D-7353-4302-AC7B-7FBCB074FEB3"</definedName>
    <definedName name="SPWS_WSID" localSheetId="22" hidden="1">"BC288708-2368-4898-9F20-CAEED1A5BF50"</definedName>
    <definedName name="SPWS_WSID" localSheetId="23" hidden="1">"CCECCE42-BDD7-403C-830A-91EA500A9E77"</definedName>
    <definedName name="SPWS_WSID" localSheetId="24" hidden="1">"F2BF7C39-1134-48F7-A317-378801836FF0"</definedName>
    <definedName name="SPWS_WSID" localSheetId="25" hidden="1">"F2BF7C39-1134-48F7-A317-378801836FF0"</definedName>
    <definedName name="SPWS_WSID" localSheetId="26" hidden="1">"8FCBDE14-4F7B-4FF4-818A-3F1863C244E0"</definedName>
    <definedName name="SPWS_WSID" localSheetId="27" hidden="1">"A21468EE-6792-4C1F-903B-DDDBFBD2BDD8"</definedName>
    <definedName name="SPWS_WSID" localSheetId="28" hidden="1">"92A993FF-9B1A-470C-9498-8993AFB02732"</definedName>
    <definedName name="SPWS_WSID" localSheetId="2" hidden="1">"201FC743-5549-44B6-988F-2D5FBBE942B0"</definedName>
    <definedName name="SPWS_WSID" localSheetId="3" hidden="1">"EB6772B7-64A8-4894-9FEC-0F7B5C836A56"</definedName>
    <definedName name="SPWS_WSID" localSheetId="4" hidden="1">"BD655414-111F-4EA7-A702-AC2BDC822119"</definedName>
    <definedName name="SPWS_WSID" localSheetId="5" hidden="1">"22BEA53E-5931-46C3-89F5-BB779FA116A6"</definedName>
    <definedName name="SPWS_WSID" localSheetId="6" hidden="1">"1A9BF866-E35D-4C14-8192-1057DC22E54A"</definedName>
    <definedName name="SPWS_WSID" localSheetId="7" hidden="1">"255EA9C9-9AA6-4C0F-A578-BF1953191A03"</definedName>
    <definedName name="SPWS_WSID" localSheetId="8" hidden="1">"BD655414-111F-4EA7-A702-AC2BDC822119"</definedName>
    <definedName name="SPWS_WSID" localSheetId="0" hidden="1">"3F7B3F1A-3985-4866-822A-0B2F06DF7908"</definedName>
    <definedName name="Z_78EABF26_D710_4E97_9982_5034BA00DCB2_.wvu.PrintArea" localSheetId="9" hidden="1">'Page 10'!$A$1:$P$51</definedName>
    <definedName name="Z_78EABF26_D710_4E97_9982_5034BA00DCB2_.wvu.PrintArea" localSheetId="10" hidden="1">'Page 11'!$A$1:$Q$44</definedName>
    <definedName name="Z_78EABF26_D710_4E97_9982_5034BA00DCB2_.wvu.PrintArea" localSheetId="13" hidden="1">'Page 14'!$A$1:$R$33</definedName>
    <definedName name="Z_78EABF26_D710_4E97_9982_5034BA00DCB2_.wvu.PrintArea" localSheetId="16" hidden="1">'Page 17'!$A$1:$AC$55</definedName>
    <definedName name="Z_78EABF26_D710_4E97_9982_5034BA00DCB2_.wvu.PrintArea" localSheetId="17" hidden="1">'Page 18'!$A$1:$Q$41</definedName>
    <definedName name="Z_78EABF26_D710_4E97_9982_5034BA00DCB2_.wvu.PrintArea" localSheetId="18" hidden="1">'Page 19'!$A$1:$Q$48</definedName>
    <definedName name="Z_78EABF26_D710_4E97_9982_5034BA00DCB2_.wvu.PrintArea" localSheetId="1" hidden="1">'Page 2'!$A$1:$R$53</definedName>
    <definedName name="Z_78EABF26_D710_4E97_9982_5034BA00DCB2_.wvu.PrintArea" localSheetId="19" hidden="1">'Page 20'!$A$1:$Q$50</definedName>
    <definedName name="Z_78EABF26_D710_4E97_9982_5034BA00DCB2_.wvu.PrintArea" localSheetId="20" hidden="1">'Page 21'!$A$1:$Q$65</definedName>
    <definedName name="Z_78EABF26_D710_4E97_9982_5034BA00DCB2_.wvu.PrintArea" localSheetId="21" hidden="1">'Page 22'!$A$1:$R$51</definedName>
    <definedName name="Z_78EABF26_D710_4E97_9982_5034BA00DCB2_.wvu.PrintArea" localSheetId="26" hidden="1">'Page 27'!$A$1:$J$46</definedName>
    <definedName name="Z_78EABF26_D710_4E97_9982_5034BA00DCB2_.wvu.PrintArea" localSheetId="28" hidden="1">'Page 29'!$A$1:$O$73</definedName>
    <definedName name="Z_78EABF26_D710_4E97_9982_5034BA00DCB2_.wvu.PrintArea" localSheetId="2" hidden="1">'Page 3'!$A$1:$R$55</definedName>
    <definedName name="Z_78EABF26_D710_4E97_9982_5034BA00DCB2_.wvu.PrintArea" localSheetId="29" hidden="1">'Page 30'!$A$1:$E$37</definedName>
    <definedName name="Z_78EABF26_D710_4E97_9982_5034BA00DCB2_.wvu.PrintArea" localSheetId="3" hidden="1">'Page 4'!$A$1:$R$61</definedName>
    <definedName name="Z_78EABF26_D710_4E97_9982_5034BA00DCB2_.wvu.PrintArea" localSheetId="4" hidden="1">'Page 5 '!$A$1:$R$73</definedName>
    <definedName name="Z_78EABF26_D710_4E97_9982_5034BA00DCB2_.wvu.PrintArea" localSheetId="5" hidden="1">'Page 6'!$A$1:$P$72</definedName>
    <definedName name="Z_78EABF26_D710_4E97_9982_5034BA00DCB2_.wvu.PrintArea" localSheetId="6" hidden="1">'Page 7'!$A$1:$O$51</definedName>
    <definedName name="Z_78EABF26_D710_4E97_9982_5034BA00DCB2_.wvu.PrintArea" localSheetId="7" hidden="1">'Page 8'!$A$1:$P$54</definedName>
    <definedName name="Z_78EABF26_D710_4E97_9982_5034BA00DCB2_.wvu.PrintArea" localSheetId="8" hidden="1">'Page 9'!$A$1:$O$73</definedName>
    <definedName name="Z_78EABF26_D710_4E97_9982_5034BA00DCB2_.wvu.PrintArea" localSheetId="0" hidden="1">'Table of Contents'!$B$1:$D$57</definedName>
    <definedName name="Z_BAD007A0_1EFD_4C2B_B7C5_7AF3F7BE2776_.wvu.PrintArea" localSheetId="9" hidden="1">'Page 10'!$A$1:$P$51</definedName>
    <definedName name="Z_BAD007A0_1EFD_4C2B_B7C5_7AF3F7BE2776_.wvu.PrintArea" localSheetId="6" hidden="1">'Page 7'!$A$1:$O$51</definedName>
    <definedName name="Z_BAD007A0_1EFD_4C2B_B7C5_7AF3F7BE2776_.wvu.PrintArea" localSheetId="7" hidden="1">'Page 8'!$A$1:$O$54</definedName>
    <definedName name="Z_BAD007A0_1EFD_4C2B_B7C5_7AF3F7BE2776_.wvu.PrintArea" localSheetId="8" hidden="1">'Page 9'!$A$1:$O$73</definedName>
    <definedName name="Z_CF8C0A6A_966E_4199_A69F_838FC137FC7C_.wvu.PrintArea" localSheetId="9" hidden="1">'Page 10'!$A$1:$P$51</definedName>
    <definedName name="Z_CF8C0A6A_966E_4199_A69F_838FC137FC7C_.wvu.PrintArea" localSheetId="10" hidden="1">'Page 11'!$A$1:$Q$44</definedName>
    <definedName name="Z_CF8C0A6A_966E_4199_A69F_838FC137FC7C_.wvu.PrintArea" localSheetId="13" hidden="1">'Page 14'!$A$1:$R$33</definedName>
    <definedName name="Z_CF8C0A6A_966E_4199_A69F_838FC137FC7C_.wvu.PrintArea" localSheetId="16" hidden="1">'Page 17'!$A$1:$AC$55</definedName>
    <definedName name="Z_CF8C0A6A_966E_4199_A69F_838FC137FC7C_.wvu.PrintArea" localSheetId="17" hidden="1">'Page 18'!$A$1:$Q$46</definedName>
    <definedName name="Z_CF8C0A6A_966E_4199_A69F_838FC137FC7C_.wvu.PrintArea" localSheetId="18" hidden="1">'Page 19'!$A$1:$Q$48</definedName>
    <definedName name="Z_CF8C0A6A_966E_4199_A69F_838FC137FC7C_.wvu.PrintArea" localSheetId="1" hidden="1">'Page 2'!$A$1:$R$53</definedName>
    <definedName name="Z_CF8C0A6A_966E_4199_A69F_838FC137FC7C_.wvu.PrintArea" localSheetId="19" hidden="1">'Page 20'!$A$1:$Q$50</definedName>
    <definedName name="Z_CF8C0A6A_966E_4199_A69F_838FC137FC7C_.wvu.PrintArea" localSheetId="20" hidden="1">'Page 21'!$A$1:$Q$65</definedName>
    <definedName name="Z_CF8C0A6A_966E_4199_A69F_838FC137FC7C_.wvu.PrintArea" localSheetId="21" hidden="1">'Page 22'!$A$1:$R$51</definedName>
    <definedName name="Z_CF8C0A6A_966E_4199_A69F_838FC137FC7C_.wvu.PrintArea" localSheetId="26" hidden="1">'Page 27'!$A$1:$J$46</definedName>
    <definedName name="Z_CF8C0A6A_966E_4199_A69F_838FC137FC7C_.wvu.PrintArea" localSheetId="28" hidden="1">'Page 29'!$A$1:$O$73</definedName>
    <definedName name="Z_CF8C0A6A_966E_4199_A69F_838FC137FC7C_.wvu.PrintArea" localSheetId="2" hidden="1">'Page 3'!$A$1:$R$55</definedName>
    <definedName name="Z_CF8C0A6A_966E_4199_A69F_838FC137FC7C_.wvu.PrintArea" localSheetId="29" hidden="1">'Page 30'!$A$1:$E$37</definedName>
    <definedName name="Z_CF8C0A6A_966E_4199_A69F_838FC137FC7C_.wvu.PrintArea" localSheetId="3" hidden="1">'Page 4'!$A$1:$R$61</definedName>
    <definedName name="Z_CF8C0A6A_966E_4199_A69F_838FC137FC7C_.wvu.PrintArea" localSheetId="4" hidden="1">'Page 5 '!$A$1:$R$73</definedName>
    <definedName name="Z_CF8C0A6A_966E_4199_A69F_838FC137FC7C_.wvu.PrintArea" localSheetId="5" hidden="1">'Page 6'!$A$1:$P$72</definedName>
    <definedName name="Z_CF8C0A6A_966E_4199_A69F_838FC137FC7C_.wvu.PrintArea" localSheetId="6" hidden="1">'Page 7'!$A$1:$O$51</definedName>
    <definedName name="Z_CF8C0A6A_966E_4199_A69F_838FC137FC7C_.wvu.PrintArea" localSheetId="7" hidden="1">'Page 8'!$A$1:$P$54</definedName>
    <definedName name="Z_CF8C0A6A_966E_4199_A69F_838FC137FC7C_.wvu.PrintArea" localSheetId="8" hidden="1">'Page 9'!$A$1:$O$73</definedName>
    <definedName name="Z_CF8C0A6A_966E_4199_A69F_838FC137FC7C_.wvu.PrintArea" localSheetId="0" hidden="1">'Table of Contents'!$B$1:$D$57</definedName>
  </definedNames>
  <calcPr calcId="114210"/>
  <customWorkbookViews>
    <customWorkbookView name="Hemminger, Karen S(Z03556) - Personal View" guid="{78EABF26-D710-4E97-9982-5034BA00DCB2}" mergeInterval="0" personalView="1" maximized="1" xWindow="1" yWindow="1" windowWidth="1020" windowHeight="521" tabRatio="854" activeSheetId="29"/>
    <customWorkbookView name="Moncibaez, Stephanie A(Z02192) - Personal View" guid="{CF8C0A6A-966E-4199-A69F-838FC137FC7C}" mergeInterval="0" personalView="1" maximized="1" xWindow="1" yWindow="1" windowWidth="1020" windowHeight="546" tabRatio="854" activeSheetId="20"/>
    <customWorkbookView name="Robinson, Joyce A(Z32993) - Personal View" guid="{00D76137-0065-4878-A5E6-B91DE9FF37CB}" mergeInterval="0" personalView="1" maximized="1" xWindow="1" yWindow="1" windowWidth="1020" windowHeight="532" activeSheetId="2"/>
    <customWorkbookView name="Geoffrey Wendt - Personal View" guid="{BAD007A0-1EFD-4C2B-B7C5-7AF3F7BE2776}" mergeInterval="0" personalView="1" maximized="1" xWindow="1" yWindow="1" windowWidth="1676" windowHeight="829" activeSheetId="12"/>
  </customWorkbookViews>
</workbook>
</file>

<file path=xl/calcChain.xml><?xml version="1.0" encoding="utf-8"?>
<calcChain xmlns="http://schemas.openxmlformats.org/spreadsheetml/2006/main">
  <c r="D34" i="39"/>
  <c r="D37"/>
  <c r="D35"/>
  <c r="D33"/>
  <c r="C37" i="33"/>
  <c r="J42" i="27"/>
  <c r="H42"/>
  <c r="D19" i="39"/>
  <c r="H19"/>
  <c r="K19"/>
  <c r="N19"/>
  <c r="Q19"/>
  <c r="H23"/>
  <c r="K23"/>
  <c r="K24" s="1"/>
  <c r="N23"/>
  <c r="Q23"/>
  <c r="N24"/>
  <c r="K30"/>
  <c r="N30"/>
  <c r="Q30"/>
  <c r="N33"/>
  <c r="N34"/>
  <c r="N35"/>
  <c r="N38" s="1"/>
  <c r="N37"/>
  <c r="H38"/>
  <c r="D58"/>
  <c r="H58"/>
  <c r="K58"/>
  <c r="N58"/>
  <c r="Q58"/>
  <c r="K33" l="1"/>
  <c r="K34"/>
  <c r="K35"/>
  <c r="Q24"/>
  <c r="H24"/>
  <c r="H30" s="1"/>
  <c r="H29" s="1"/>
  <c r="Q33"/>
  <c r="Q34"/>
  <c r="Q35"/>
  <c r="Q37"/>
  <c r="K38" l="1"/>
  <c r="Q38"/>
  <c r="D15" i="37" l="1"/>
  <c r="D17" s="1"/>
  <c r="H15"/>
  <c r="K15"/>
  <c r="N15"/>
  <c r="Q15"/>
  <c r="Q17" s="1"/>
  <c r="H17"/>
  <c r="K17"/>
  <c r="N17"/>
  <c r="D28"/>
  <c r="H28"/>
  <c r="K28"/>
  <c r="K30" s="1"/>
  <c r="N28"/>
  <c r="Q28"/>
  <c r="Q30" s="1"/>
  <c r="D30"/>
  <c r="H30"/>
  <c r="N30"/>
  <c r="D48"/>
  <c r="H48"/>
  <c r="D49"/>
  <c r="H49"/>
  <c r="D56"/>
  <c r="H56"/>
  <c r="K56"/>
  <c r="N56"/>
  <c r="Q56"/>
  <c r="D17" i="36"/>
  <c r="J17"/>
  <c r="O17"/>
  <c r="T17"/>
  <c r="Y17"/>
  <c r="O22"/>
  <c r="T22"/>
  <c r="Y22"/>
  <c r="F16"/>
  <c r="L15"/>
  <c r="O25"/>
  <c r="Q14" s="1"/>
  <c r="T25"/>
  <c r="V12" s="1"/>
  <c r="Y25"/>
  <c r="AA16" s="1"/>
  <c r="D28"/>
  <c r="O28"/>
  <c r="T28"/>
  <c r="Y28"/>
  <c r="D29"/>
  <c r="O29"/>
  <c r="T29"/>
  <c r="Y29"/>
  <c r="O30"/>
  <c r="T30"/>
  <c r="Y30"/>
  <c r="D31"/>
  <c r="O31"/>
  <c r="T31"/>
  <c r="Y31"/>
  <c r="D17" i="35"/>
  <c r="F17"/>
  <c r="J17"/>
  <c r="O17"/>
  <c r="T17"/>
  <c r="Y17"/>
  <c r="Y23" s="1"/>
  <c r="D23"/>
  <c r="J23"/>
  <c r="D30" s="1"/>
  <c r="O23"/>
  <c r="T23"/>
  <c r="T30" s="1"/>
  <c r="D26"/>
  <c r="F20" s="1"/>
  <c r="O26"/>
  <c r="Q22" s="1"/>
  <c r="T26"/>
  <c r="V12" s="1"/>
  <c r="D29"/>
  <c r="O29"/>
  <c r="O30"/>
  <c r="O31"/>
  <c r="T31"/>
  <c r="Y31"/>
  <c r="Q19" l="1"/>
  <c r="Q25"/>
  <c r="Q14"/>
  <c r="L24" i="36"/>
  <c r="L25" s="1"/>
  <c r="V21"/>
  <c r="V20"/>
  <c r="AA19"/>
  <c r="F19"/>
  <c r="L16"/>
  <c r="Q15"/>
  <c r="V14"/>
  <c r="AA13"/>
  <c r="AA12"/>
  <c r="AA17" s="1"/>
  <c r="F12"/>
  <c r="V24"/>
  <c r="AA21"/>
  <c r="AA20"/>
  <c r="F20"/>
  <c r="L19"/>
  <c r="Q16"/>
  <c r="V15"/>
  <c r="AA14"/>
  <c r="F14"/>
  <c r="F13"/>
  <c r="L12"/>
  <c r="AA24"/>
  <c r="F21"/>
  <c r="L20"/>
  <c r="Q19"/>
  <c r="V16"/>
  <c r="AA15"/>
  <c r="F15"/>
  <c r="L14"/>
  <c r="L13"/>
  <c r="Q12"/>
  <c r="F24"/>
  <c r="Q20"/>
  <c r="V19"/>
  <c r="V13"/>
  <c r="V17" s="1"/>
  <c r="V22" s="1"/>
  <c r="Y30" i="35"/>
  <c r="Y26"/>
  <c r="V22"/>
  <c r="F21"/>
  <c r="T29"/>
  <c r="F22"/>
  <c r="Q20"/>
  <c r="V19"/>
  <c r="V23" s="1"/>
  <c r="Y29"/>
  <c r="J26"/>
  <c r="D32" s="1"/>
  <c r="V25"/>
  <c r="Q21"/>
  <c r="V20"/>
  <c r="F19"/>
  <c r="F23" s="1"/>
  <c r="F26" s="1"/>
  <c r="Q16"/>
  <c r="Q15"/>
  <c r="Q13"/>
  <c r="Q12"/>
  <c r="O32"/>
  <c r="V21"/>
  <c r="V16"/>
  <c r="V15"/>
  <c r="V14"/>
  <c r="V13"/>
  <c r="Q17" l="1"/>
  <c r="Q23" s="1"/>
  <c r="V25" i="36"/>
  <c r="Q22"/>
  <c r="Q25" s="1"/>
  <c r="AA22"/>
  <c r="AA25" s="1"/>
  <c r="F17"/>
  <c r="F22" s="1"/>
  <c r="F25" s="1"/>
  <c r="AA20" i="35"/>
  <c r="AA25"/>
  <c r="AA14"/>
  <c r="AA21"/>
  <c r="AA19"/>
  <c r="AA13"/>
  <c r="AA22"/>
  <c r="Y32"/>
  <c r="AA12"/>
  <c r="AA15"/>
  <c r="AA16"/>
  <c r="T32"/>
  <c r="L19"/>
  <c r="L22"/>
  <c r="L20"/>
  <c r="L12"/>
  <c r="L13"/>
  <c r="L14"/>
  <c r="L15"/>
  <c r="L16"/>
  <c r="L21"/>
  <c r="L25"/>
  <c r="AA17" l="1"/>
  <c r="AA23" s="1"/>
  <c r="AA26" s="1"/>
  <c r="L17"/>
  <c r="L23" s="1"/>
  <c r="G36" i="22" l="1"/>
  <c r="D36"/>
  <c r="M29" i="18"/>
  <c r="K29"/>
  <c r="I29"/>
  <c r="G29"/>
  <c r="D29"/>
  <c r="C21" i="33" l="1"/>
  <c r="G21"/>
  <c r="J21"/>
  <c r="M21"/>
  <c r="P21"/>
  <c r="S21"/>
  <c r="J25"/>
  <c r="M25"/>
  <c r="P25"/>
  <c r="S25"/>
  <c r="J26"/>
  <c r="M26"/>
  <c r="P26"/>
  <c r="S26"/>
  <c r="J33"/>
  <c r="M33"/>
  <c r="P33"/>
  <c r="S33"/>
  <c r="C36"/>
  <c r="J36"/>
  <c r="M36"/>
  <c r="P36"/>
  <c r="S36"/>
  <c r="J37"/>
  <c r="M37"/>
  <c r="P37"/>
  <c r="S37"/>
  <c r="C38"/>
  <c r="J38"/>
  <c r="M38"/>
  <c r="P38"/>
  <c r="S38"/>
  <c r="C40"/>
  <c r="J40"/>
  <c r="M40"/>
  <c r="P40"/>
  <c r="S40"/>
  <c r="J41"/>
  <c r="M41"/>
  <c r="P41"/>
  <c r="S41"/>
  <c r="Q27" i="14" l="1"/>
  <c r="O27"/>
  <c r="M27"/>
  <c r="K27"/>
  <c r="Q20"/>
  <c r="O20"/>
  <c r="M20"/>
  <c r="Q14"/>
  <c r="O14"/>
  <c r="M14"/>
  <c r="K14"/>
  <c r="K18" s="1"/>
  <c r="K20" s="1"/>
  <c r="Q22" i="32" l="1"/>
  <c r="L22"/>
  <c r="F22"/>
  <c r="D17"/>
  <c r="J17"/>
  <c r="O17"/>
  <c r="T17"/>
  <c r="Y17"/>
  <c r="D22"/>
  <c r="J22"/>
  <c r="O22"/>
  <c r="T22"/>
  <c r="Y22"/>
  <c r="Q24"/>
  <c r="D25"/>
  <c r="F15" s="1"/>
  <c r="J25"/>
  <c r="L14" s="1"/>
  <c r="O25"/>
  <c r="Q13" s="1"/>
  <c r="T25"/>
  <c r="V12" s="1"/>
  <c r="Y25"/>
  <c r="AA15" s="1"/>
  <c r="D28"/>
  <c r="J28"/>
  <c r="O28"/>
  <c r="T28"/>
  <c r="Y28"/>
  <c r="D29"/>
  <c r="J29"/>
  <c r="O29"/>
  <c r="T29"/>
  <c r="Y29"/>
  <c r="J30"/>
  <c r="O30"/>
  <c r="T30"/>
  <c r="Y30"/>
  <c r="D31"/>
  <c r="J31"/>
  <c r="O31"/>
  <c r="T31"/>
  <c r="Y31"/>
  <c r="D31" i="31"/>
  <c r="D17"/>
  <c r="F17"/>
  <c r="J17"/>
  <c r="O17"/>
  <c r="T17"/>
  <c r="Y17"/>
  <c r="D23"/>
  <c r="J23"/>
  <c r="O23"/>
  <c r="O26" s="1"/>
  <c r="T23"/>
  <c r="Y23"/>
  <c r="D26"/>
  <c r="F22" s="1"/>
  <c r="J26"/>
  <c r="L14" s="1"/>
  <c r="T26"/>
  <c r="V12" s="1"/>
  <c r="Y26"/>
  <c r="AA12" s="1"/>
  <c r="D29"/>
  <c r="J29"/>
  <c r="O29"/>
  <c r="T29"/>
  <c r="Y29"/>
  <c r="D30"/>
  <c r="J30"/>
  <c r="O30"/>
  <c r="T30"/>
  <c r="Y30"/>
  <c r="J31"/>
  <c r="O31"/>
  <c r="T31"/>
  <c r="Y31"/>
  <c r="D32"/>
  <c r="T32"/>
  <c r="Y32"/>
  <c r="I20" i="29"/>
  <c r="M20"/>
  <c r="O20"/>
  <c r="G22"/>
  <c r="I22"/>
  <c r="K22"/>
  <c r="M22"/>
  <c r="G23"/>
  <c r="I23"/>
  <c r="K23"/>
  <c r="M23"/>
  <c r="O23"/>
  <c r="G43"/>
  <c r="I43"/>
  <c r="K43"/>
  <c r="M43"/>
  <c r="O43"/>
  <c r="G48"/>
  <c r="I48"/>
  <c r="K48"/>
  <c r="M48"/>
  <c r="O48"/>
  <c r="D68"/>
  <c r="G68"/>
  <c r="I68"/>
  <c r="K68"/>
  <c r="M68"/>
  <c r="O68"/>
  <c r="D73"/>
  <c r="G73"/>
  <c r="I73"/>
  <c r="K73"/>
  <c r="M73"/>
  <c r="O73"/>
  <c r="H18" i="27"/>
  <c r="J18"/>
  <c r="H23"/>
  <c r="J23"/>
  <c r="H32"/>
  <c r="J32"/>
  <c r="H37"/>
  <c r="J37"/>
  <c r="D20" i="22"/>
  <c r="G20"/>
  <c r="I20"/>
  <c r="K20"/>
  <c r="M20"/>
  <c r="O20"/>
  <c r="D38"/>
  <c r="G38"/>
  <c r="I36"/>
  <c r="K36"/>
  <c r="M36"/>
  <c r="M38" s="1"/>
  <c r="O36"/>
  <c r="O38" s="1"/>
  <c r="I38"/>
  <c r="K38"/>
  <c r="D46"/>
  <c r="G46"/>
  <c r="I46"/>
  <c r="K46"/>
  <c r="M46"/>
  <c r="O46"/>
  <c r="I48"/>
  <c r="K48"/>
  <c r="D36" i="21"/>
  <c r="G36"/>
  <c r="I36"/>
  <c r="K36"/>
  <c r="M36"/>
  <c r="O36"/>
  <c r="D50"/>
  <c r="G50"/>
  <c r="I50"/>
  <c r="K50"/>
  <c r="M50"/>
  <c r="O50"/>
  <c r="D59"/>
  <c r="G59"/>
  <c r="I59"/>
  <c r="K59"/>
  <c r="M59"/>
  <c r="O59"/>
  <c r="D61"/>
  <c r="D65"/>
  <c r="G65"/>
  <c r="I65"/>
  <c r="K65"/>
  <c r="M65"/>
  <c r="O65"/>
  <c r="D18" i="20"/>
  <c r="G18"/>
  <c r="I18"/>
  <c r="K18"/>
  <c r="M18"/>
  <c r="O18"/>
  <c r="D20"/>
  <c r="G20"/>
  <c r="I20"/>
  <c r="K20"/>
  <c r="M20"/>
  <c r="O20"/>
  <c r="D23"/>
  <c r="G23"/>
  <c r="I23"/>
  <c r="K23"/>
  <c r="M23"/>
  <c r="O23"/>
  <c r="D35"/>
  <c r="G35"/>
  <c r="I35"/>
  <c r="K35"/>
  <c r="M35"/>
  <c r="O35"/>
  <c r="D48"/>
  <c r="G48"/>
  <c r="I48"/>
  <c r="K48"/>
  <c r="M48"/>
  <c r="O48"/>
  <c r="D50"/>
  <c r="G50"/>
  <c r="I50"/>
  <c r="K50"/>
  <c r="M50"/>
  <c r="O50"/>
  <c r="E14" i="19"/>
  <c r="E19" s="1"/>
  <c r="E48" s="1"/>
  <c r="H14"/>
  <c r="H19" s="1"/>
  <c r="J14"/>
  <c r="L14"/>
  <c r="N14"/>
  <c r="N19" s="1"/>
  <c r="P14"/>
  <c r="P19" s="1"/>
  <c r="J19"/>
  <c r="L19"/>
  <c r="E25"/>
  <c r="H25"/>
  <c r="J25"/>
  <c r="L25"/>
  <c r="N25"/>
  <c r="P25"/>
  <c r="P37"/>
  <c r="E38"/>
  <c r="H38"/>
  <c r="J38"/>
  <c r="L38"/>
  <c r="N38"/>
  <c r="P38"/>
  <c r="E46"/>
  <c r="H46"/>
  <c r="J46"/>
  <c r="L46"/>
  <c r="N46"/>
  <c r="P46"/>
  <c r="D12" i="18"/>
  <c r="G12"/>
  <c r="I12"/>
  <c r="K12"/>
  <c r="M12"/>
  <c r="O12"/>
  <c r="D19"/>
  <c r="G19"/>
  <c r="G21" s="1"/>
  <c r="G31" s="1"/>
  <c r="I19"/>
  <c r="I21" s="1"/>
  <c r="I31" s="1"/>
  <c r="K19"/>
  <c r="M19"/>
  <c r="O19"/>
  <c r="D21"/>
  <c r="K21"/>
  <c r="K31" s="1"/>
  <c r="M21"/>
  <c r="O21"/>
  <c r="O29"/>
  <c r="D31"/>
  <c r="M31"/>
  <c r="O31"/>
  <c r="D38"/>
  <c r="G38"/>
  <c r="I38"/>
  <c r="K38"/>
  <c r="M38"/>
  <c r="O38"/>
  <c r="O41" s="1"/>
  <c r="O45" s="1"/>
  <c r="D41"/>
  <c r="D45" s="1"/>
  <c r="D17" i="11"/>
  <c r="G17"/>
  <c r="I17"/>
  <c r="K17"/>
  <c r="M17"/>
  <c r="O17"/>
  <c r="D22"/>
  <c r="D24" s="1"/>
  <c r="G22"/>
  <c r="I22"/>
  <c r="I24" s="1"/>
  <c r="I44" s="1"/>
  <c r="K22"/>
  <c r="M22"/>
  <c r="M24" s="1"/>
  <c r="M44" s="1"/>
  <c r="O22"/>
  <c r="G24"/>
  <c r="K24"/>
  <c r="O24"/>
  <c r="D34"/>
  <c r="G34"/>
  <c r="I34"/>
  <c r="K34"/>
  <c r="M34"/>
  <c r="O34"/>
  <c r="D39"/>
  <c r="G39"/>
  <c r="I39"/>
  <c r="K39"/>
  <c r="M39"/>
  <c r="O39"/>
  <c r="D41"/>
  <c r="G41"/>
  <c r="G44" s="1"/>
  <c r="I41"/>
  <c r="K41"/>
  <c r="K44" s="1"/>
  <c r="M41"/>
  <c r="O41"/>
  <c r="O44" s="1"/>
  <c r="D16" i="10"/>
  <c r="G16"/>
  <c r="I16"/>
  <c r="K16"/>
  <c r="M16"/>
  <c r="O16"/>
  <c r="O26"/>
  <c r="D27"/>
  <c r="G27"/>
  <c r="I27"/>
  <c r="K27"/>
  <c r="M27"/>
  <c r="O27"/>
  <c r="O30"/>
  <c r="D33"/>
  <c r="G33"/>
  <c r="I33"/>
  <c r="I34" s="1"/>
  <c r="I38" s="1"/>
  <c r="K33"/>
  <c r="M33"/>
  <c r="O33"/>
  <c r="D34"/>
  <c r="G34"/>
  <c r="K34"/>
  <c r="M34"/>
  <c r="O34"/>
  <c r="D38"/>
  <c r="G38"/>
  <c r="K38"/>
  <c r="M38"/>
  <c r="O38"/>
  <c r="G13" i="9"/>
  <c r="K25"/>
  <c r="M25"/>
  <c r="O25"/>
  <c r="D28"/>
  <c r="I32"/>
  <c r="K32"/>
  <c r="M32"/>
  <c r="O32"/>
  <c r="K39"/>
  <c r="K40"/>
  <c r="G41"/>
  <c r="K41"/>
  <c r="M41"/>
  <c r="O41"/>
  <c r="P41"/>
  <c r="D42"/>
  <c r="G42"/>
  <c r="I42"/>
  <c r="K42"/>
  <c r="M42"/>
  <c r="O42"/>
  <c r="D57"/>
  <c r="G57"/>
  <c r="I57"/>
  <c r="K57"/>
  <c r="M57"/>
  <c r="O57"/>
  <c r="D67"/>
  <c r="G67"/>
  <c r="I67"/>
  <c r="K67"/>
  <c r="M67"/>
  <c r="O67"/>
  <c r="D69"/>
  <c r="D73"/>
  <c r="D21" i="8"/>
  <c r="G21"/>
  <c r="I21"/>
  <c r="K21"/>
  <c r="M21"/>
  <c r="O21"/>
  <c r="D26"/>
  <c r="G26"/>
  <c r="I26"/>
  <c r="K26"/>
  <c r="M26"/>
  <c r="O26"/>
  <c r="I38"/>
  <c r="K38"/>
  <c r="M38"/>
  <c r="O38"/>
  <c r="D39"/>
  <c r="G39"/>
  <c r="I39"/>
  <c r="K39"/>
  <c r="M39"/>
  <c r="O39"/>
  <c r="R39"/>
  <c r="D44"/>
  <c r="G44"/>
  <c r="I44"/>
  <c r="K44"/>
  <c r="M44"/>
  <c r="O44"/>
  <c r="D49"/>
  <c r="G49"/>
  <c r="I49"/>
  <c r="K49"/>
  <c r="M49"/>
  <c r="O49"/>
  <c r="R49"/>
  <c r="D50"/>
  <c r="G50"/>
  <c r="I50"/>
  <c r="K50"/>
  <c r="M50"/>
  <c r="O50"/>
  <c r="D52"/>
  <c r="G52"/>
  <c r="I52"/>
  <c r="K52"/>
  <c r="M52"/>
  <c r="O52"/>
  <c r="D54"/>
  <c r="G54"/>
  <c r="R54"/>
  <c r="K14" i="7"/>
  <c r="M14"/>
  <c r="O14"/>
  <c r="O24"/>
  <c r="D25"/>
  <c r="G25"/>
  <c r="I25"/>
  <c r="K25"/>
  <c r="M25"/>
  <c r="O25"/>
  <c r="D32"/>
  <c r="D51" s="1"/>
  <c r="G32"/>
  <c r="I32"/>
  <c r="K32"/>
  <c r="M32"/>
  <c r="O32"/>
  <c r="D37"/>
  <c r="G37"/>
  <c r="I37"/>
  <c r="I42" s="1"/>
  <c r="K37"/>
  <c r="K42" s="1"/>
  <c r="M37"/>
  <c r="M42" s="1"/>
  <c r="O37"/>
  <c r="R37"/>
  <c r="D42"/>
  <c r="G42"/>
  <c r="O42"/>
  <c r="D49"/>
  <c r="G49"/>
  <c r="G51" s="1"/>
  <c r="I49"/>
  <c r="K49"/>
  <c r="M49"/>
  <c r="O49"/>
  <c r="G12" i="6"/>
  <c r="D13"/>
  <c r="G13"/>
  <c r="I13"/>
  <c r="K13"/>
  <c r="M13"/>
  <c r="O13"/>
  <c r="D23"/>
  <c r="G23"/>
  <c r="I23"/>
  <c r="I25" s="1"/>
  <c r="K23"/>
  <c r="K25" s="1"/>
  <c r="M23"/>
  <c r="O23"/>
  <c r="D25"/>
  <c r="G25"/>
  <c r="M25"/>
  <c r="O25"/>
  <c r="G29"/>
  <c r="I30"/>
  <c r="K30"/>
  <c r="D31"/>
  <c r="G31"/>
  <c r="I31"/>
  <c r="K31"/>
  <c r="M31"/>
  <c r="O31"/>
  <c r="D36"/>
  <c r="G36"/>
  <c r="I36"/>
  <c r="K36"/>
  <c r="M36"/>
  <c r="O36"/>
  <c r="D38"/>
  <c r="D42"/>
  <c r="D45"/>
  <c r="D49"/>
  <c r="M59"/>
  <c r="D62"/>
  <c r="G62"/>
  <c r="I62"/>
  <c r="I63" s="1"/>
  <c r="I67" s="1"/>
  <c r="K62"/>
  <c r="K63" s="1"/>
  <c r="K67" s="1"/>
  <c r="M62"/>
  <c r="O62"/>
  <c r="D63"/>
  <c r="G63"/>
  <c r="M63"/>
  <c r="M67" s="1"/>
  <c r="O63"/>
  <c r="G65"/>
  <c r="D67"/>
  <c r="G67"/>
  <c r="O67"/>
  <c r="R10" i="5"/>
  <c r="R37" s="1"/>
  <c r="R12"/>
  <c r="R13"/>
  <c r="R14"/>
  <c r="R15"/>
  <c r="R16"/>
  <c r="R17"/>
  <c r="R18"/>
  <c r="R19"/>
  <c r="R20"/>
  <c r="R22"/>
  <c r="R23"/>
  <c r="R24"/>
  <c r="R25"/>
  <c r="R26"/>
  <c r="R27"/>
  <c r="R28"/>
  <c r="R29"/>
  <c r="R30"/>
  <c r="R31"/>
  <c r="R32"/>
  <c r="R33"/>
  <c r="R34"/>
  <c r="R35"/>
  <c r="F36"/>
  <c r="R36"/>
  <c r="D37"/>
  <c r="F37"/>
  <c r="H37"/>
  <c r="J37"/>
  <c r="L37"/>
  <c r="M37"/>
  <c r="N37"/>
  <c r="R40"/>
  <c r="R41"/>
  <c r="R42"/>
  <c r="R43"/>
  <c r="R44"/>
  <c r="R45"/>
  <c r="R46"/>
  <c r="R47"/>
  <c r="R48"/>
  <c r="D49"/>
  <c r="F49"/>
  <c r="H49"/>
  <c r="J49"/>
  <c r="L49"/>
  <c r="N49"/>
  <c r="R49"/>
  <c r="R52"/>
  <c r="R53"/>
  <c r="R54"/>
  <c r="R55"/>
  <c r="R56"/>
  <c r="R57"/>
  <c r="R58"/>
  <c r="D59"/>
  <c r="F59"/>
  <c r="F61" s="1"/>
  <c r="F65" s="1"/>
  <c r="H59"/>
  <c r="H61" s="1"/>
  <c r="H65" s="1"/>
  <c r="J59"/>
  <c r="J61" s="1"/>
  <c r="J65" s="1"/>
  <c r="L59"/>
  <c r="N59"/>
  <c r="R59"/>
  <c r="D61"/>
  <c r="L61"/>
  <c r="R63"/>
  <c r="D65"/>
  <c r="L65"/>
  <c r="R12" i="4"/>
  <c r="R13"/>
  <c r="R14"/>
  <c r="R15"/>
  <c r="R16"/>
  <c r="R17"/>
  <c r="R18"/>
  <c r="R19"/>
  <c r="D20"/>
  <c r="F20"/>
  <c r="H20"/>
  <c r="J20"/>
  <c r="L20"/>
  <c r="N20"/>
  <c r="R20"/>
  <c r="R23"/>
  <c r="R24"/>
  <c r="D25"/>
  <c r="F25"/>
  <c r="H25"/>
  <c r="J25"/>
  <c r="L25"/>
  <c r="N25"/>
  <c r="R25"/>
  <c r="R28"/>
  <c r="R29"/>
  <c r="R30"/>
  <c r="R31"/>
  <c r="R32"/>
  <c r="R33"/>
  <c r="R34"/>
  <c r="R35"/>
  <c r="R36"/>
  <c r="R37"/>
  <c r="D38"/>
  <c r="F38"/>
  <c r="H38"/>
  <c r="J38"/>
  <c r="L38"/>
  <c r="N38"/>
  <c r="R38"/>
  <c r="R41"/>
  <c r="R42"/>
  <c r="D43"/>
  <c r="F43"/>
  <c r="H43"/>
  <c r="J43"/>
  <c r="L43"/>
  <c r="N43"/>
  <c r="Q43"/>
  <c r="R43"/>
  <c r="R44"/>
  <c r="R46"/>
  <c r="R47"/>
  <c r="D48"/>
  <c r="F48"/>
  <c r="H48"/>
  <c r="J48"/>
  <c r="L48"/>
  <c r="N48"/>
  <c r="Q48"/>
  <c r="R48"/>
  <c r="D49"/>
  <c r="F49"/>
  <c r="H49"/>
  <c r="J49"/>
  <c r="L49"/>
  <c r="N49"/>
  <c r="R49"/>
  <c r="R50"/>
  <c r="D51"/>
  <c r="F51"/>
  <c r="H51"/>
  <c r="J51"/>
  <c r="L51"/>
  <c r="N51"/>
  <c r="R51"/>
  <c r="D53"/>
  <c r="F53"/>
  <c r="H53"/>
  <c r="J53"/>
  <c r="L53"/>
  <c r="N53"/>
  <c r="R53"/>
  <c r="R12" i="3"/>
  <c r="R13"/>
  <c r="R14"/>
  <c r="R15"/>
  <c r="R16"/>
  <c r="R17"/>
  <c r="R18"/>
  <c r="R19"/>
  <c r="R20"/>
  <c r="H21"/>
  <c r="R21"/>
  <c r="D22"/>
  <c r="F22"/>
  <c r="H22"/>
  <c r="J22"/>
  <c r="L22"/>
  <c r="N22"/>
  <c r="R22"/>
  <c r="R25"/>
  <c r="R26"/>
  <c r="R27"/>
  <c r="D28"/>
  <c r="F28"/>
  <c r="H28"/>
  <c r="J28"/>
  <c r="L28"/>
  <c r="N28"/>
  <c r="R28"/>
  <c r="R31"/>
  <c r="R32"/>
  <c r="D33"/>
  <c r="F33"/>
  <c r="H33"/>
  <c r="J33"/>
  <c r="L33"/>
  <c r="N33"/>
  <c r="R33"/>
  <c r="R34"/>
  <c r="R35"/>
  <c r="R36"/>
  <c r="R37"/>
  <c r="D38"/>
  <c r="F38"/>
  <c r="H38"/>
  <c r="J38"/>
  <c r="L38"/>
  <c r="N38"/>
  <c r="R38"/>
  <c r="R41"/>
  <c r="R42"/>
  <c r="R45" s="1"/>
  <c r="R47" s="1"/>
  <c r="R43"/>
  <c r="R44"/>
  <c r="D45"/>
  <c r="F45"/>
  <c r="H45"/>
  <c r="J45"/>
  <c r="L45"/>
  <c r="N45"/>
  <c r="D47"/>
  <c r="F47"/>
  <c r="H47"/>
  <c r="J47"/>
  <c r="L47"/>
  <c r="N47"/>
  <c r="R10" i="2"/>
  <c r="L11"/>
  <c r="R11"/>
  <c r="D12"/>
  <c r="F12"/>
  <c r="H12"/>
  <c r="J12"/>
  <c r="L12"/>
  <c r="N12"/>
  <c r="R12"/>
  <c r="R15"/>
  <c r="N16"/>
  <c r="R16"/>
  <c r="R17"/>
  <c r="R18"/>
  <c r="R19"/>
  <c r="D20"/>
  <c r="F20"/>
  <c r="H20"/>
  <c r="J20"/>
  <c r="L20"/>
  <c r="N20"/>
  <c r="R20"/>
  <c r="D22"/>
  <c r="F22"/>
  <c r="H22"/>
  <c r="J22"/>
  <c r="L22"/>
  <c r="N22"/>
  <c r="R22"/>
  <c r="R25"/>
  <c r="D26"/>
  <c r="J26"/>
  <c r="L26"/>
  <c r="N26"/>
  <c r="R26"/>
  <c r="N27"/>
  <c r="R27"/>
  <c r="D28"/>
  <c r="F28"/>
  <c r="H28"/>
  <c r="J28"/>
  <c r="L28"/>
  <c r="N28"/>
  <c r="R28"/>
  <c r="R31"/>
  <c r="R32"/>
  <c r="D33"/>
  <c r="F33"/>
  <c r="H33"/>
  <c r="J33"/>
  <c r="L33"/>
  <c r="N33"/>
  <c r="R33"/>
  <c r="D35"/>
  <c r="F35"/>
  <c r="H35"/>
  <c r="J35"/>
  <c r="L35"/>
  <c r="N35"/>
  <c r="R35"/>
  <c r="R37"/>
  <c r="D39"/>
  <c r="F39"/>
  <c r="H39"/>
  <c r="J39"/>
  <c r="L39"/>
  <c r="N39"/>
  <c r="R39"/>
  <c r="R40"/>
  <c r="D42"/>
  <c r="F42"/>
  <c r="H42"/>
  <c r="J42"/>
  <c r="L42"/>
  <c r="N42"/>
  <c r="R42"/>
  <c r="R44"/>
  <c r="D46"/>
  <c r="F46"/>
  <c r="H46"/>
  <c r="J46"/>
  <c r="L46"/>
  <c r="N46"/>
  <c r="P46"/>
  <c r="R46"/>
  <c r="M48" i="22" l="1"/>
  <c r="O48"/>
  <c r="G48"/>
  <c r="D48"/>
  <c r="D44" i="11"/>
  <c r="P48" i="19"/>
  <c r="N48"/>
  <c r="L48"/>
  <c r="J48"/>
  <c r="H48"/>
  <c r="M41" i="18"/>
  <c r="M45" s="1"/>
  <c r="K41"/>
  <c r="K45" s="1"/>
  <c r="I41"/>
  <c r="I45" s="1"/>
  <c r="G41"/>
  <c r="G45" s="1"/>
  <c r="L24" i="32"/>
  <c r="L25" s="1"/>
  <c r="V21"/>
  <c r="V20"/>
  <c r="AA19"/>
  <c r="F19"/>
  <c r="F16"/>
  <c r="L15"/>
  <c r="Q14"/>
  <c r="V13"/>
  <c r="V17" s="1"/>
  <c r="V22" s="1"/>
  <c r="AA12"/>
  <c r="F12"/>
  <c r="AA21"/>
  <c r="AA20"/>
  <c r="F20"/>
  <c r="L19"/>
  <c r="L16"/>
  <c r="Q15"/>
  <c r="V14"/>
  <c r="AA13"/>
  <c r="F13"/>
  <c r="L12"/>
  <c r="V24"/>
  <c r="F21"/>
  <c r="L20"/>
  <c r="Q19"/>
  <c r="Q25" s="1"/>
  <c r="V16"/>
  <c r="V15"/>
  <c r="AA14"/>
  <c r="F14"/>
  <c r="L13"/>
  <c r="Q12"/>
  <c r="AA24"/>
  <c r="F24"/>
  <c r="Q21"/>
  <c r="Q20"/>
  <c r="V19"/>
  <c r="AA16"/>
  <c r="Q19" i="31"/>
  <c r="Q12"/>
  <c r="Q13"/>
  <c r="Q22"/>
  <c r="O32"/>
  <c r="Q14"/>
  <c r="Q15"/>
  <c r="Q16"/>
  <c r="Q21"/>
  <c r="Q25"/>
  <c r="Q26" s="1"/>
  <c r="J32"/>
  <c r="L22"/>
  <c r="V20"/>
  <c r="V19"/>
  <c r="L13"/>
  <c r="L12"/>
  <c r="L17" s="1"/>
  <c r="V25"/>
  <c r="V26" s="1"/>
  <c r="V21"/>
  <c r="AA20"/>
  <c r="AA19"/>
  <c r="F19"/>
  <c r="V16"/>
  <c r="V15"/>
  <c r="V14"/>
  <c r="AA25"/>
  <c r="V22"/>
  <c r="AA21"/>
  <c r="F21"/>
  <c r="F20"/>
  <c r="L19"/>
  <c r="AA16"/>
  <c r="AA15"/>
  <c r="AA14"/>
  <c r="AA17" s="1"/>
  <c r="AA23" s="1"/>
  <c r="V13"/>
  <c r="V17" s="1"/>
  <c r="AA22"/>
  <c r="L21"/>
  <c r="L20"/>
  <c r="L16"/>
  <c r="L15"/>
  <c r="O69" i="9"/>
  <c r="O73" s="1"/>
  <c r="M69"/>
  <c r="M73" s="1"/>
  <c r="K69"/>
  <c r="K73" s="1"/>
  <c r="I69"/>
  <c r="I73" s="1"/>
  <c r="G69"/>
  <c r="G73" s="1"/>
  <c r="M54" i="8"/>
  <c r="O54"/>
  <c r="K54"/>
  <c r="I54"/>
  <c r="O51" i="7"/>
  <c r="M51"/>
  <c r="K51"/>
  <c r="I51"/>
  <c r="G38" i="6"/>
  <c r="G42" s="1"/>
  <c r="G45" s="1"/>
  <c r="G49" s="1"/>
  <c r="I38"/>
  <c r="I42" s="1"/>
  <c r="I45" s="1"/>
  <c r="I49" s="1"/>
  <c r="K38"/>
  <c r="K42" s="1"/>
  <c r="K45" s="1"/>
  <c r="K49" s="1"/>
  <c r="M38"/>
  <c r="M42" s="1"/>
  <c r="M45" s="1"/>
  <c r="M49" s="1"/>
  <c r="O38"/>
  <c r="O42" s="1"/>
  <c r="O45" s="1"/>
  <c r="O49" s="1"/>
  <c r="N61" i="5"/>
  <c r="N65" s="1"/>
  <c r="R61"/>
  <c r="R65" s="1"/>
  <c r="AA25" i="32" l="1"/>
  <c r="V25"/>
  <c r="AA17"/>
  <c r="AA22" s="1"/>
  <c r="F17"/>
  <c r="F25" s="1"/>
  <c r="F23" i="31"/>
  <c r="F26" s="1"/>
  <c r="L23"/>
  <c r="L26" s="1"/>
  <c r="Q17"/>
</calcChain>
</file>

<file path=xl/sharedStrings.xml><?xml version="1.0" encoding="utf-8"?>
<sst xmlns="http://schemas.openxmlformats.org/spreadsheetml/2006/main" count="1863" uniqueCount="728">
  <si>
    <t xml:space="preserve">INCREASE (DECREASE) VS. PRIOR YEAR </t>
  </si>
  <si>
    <t>CONSOLIDATED SOURCE OF ENERGY (MWH)</t>
  </si>
  <si>
    <t>CONSOLIDATED DISPOSITION OF ENERGY (MWH)</t>
  </si>
  <si>
    <t>CONSOLIDATED ENERGY FUEL MIX</t>
  </si>
  <si>
    <t>APS SOURCE OF ENERGY (MWH)</t>
  </si>
  <si>
    <t xml:space="preserve">APS ENERGY FUEL MIX </t>
  </si>
  <si>
    <t>NET INCOME (LOSS) ATTRIBUTABLE 
     TO COMMON SHAREHOLDER</t>
  </si>
  <si>
    <t>Net cash flow provided by (used for) operating activities</t>
  </si>
  <si>
    <t>Parent Company includes Pinnacle West Marketing &amp; Trading, which began operations in early 2007. These operations were previously conducted by a division of the Parent Company through the end of 2006. By the end of 2008, substantially all the contracts expired or were transferred to APS.</t>
  </si>
  <si>
    <t>Secured revolver due 2010</t>
  </si>
  <si>
    <t>AVERAGE RETAIL REVENUE PER KWH</t>
  </si>
  <si>
    <t>CONSOLIDATED SOURCE AND DISPOSITION OF ELECTRIC ENERGY AND ENERGY FUEL MIX</t>
  </si>
  <si>
    <t>ANNUAL USE PER AVERAGE CUSTOMER (KWH)</t>
  </si>
  <si>
    <t>The PSA was initially approved by the ACC in 2005 and modified in 2007.  The mechanism provides for the adjustment of retail rates to reflect variations in retail fuel and purchased power costs, subject to specified parameters and procedures.</t>
  </si>
  <si>
    <t>Deferrals – APS defers for recovery or refund 90% of the difference between actual retail fuel and purchased power costs (as defined) and the Base Fuel Rate.  The Base Fuel Rate is $0.0376 per kWh effective January 1, 2010.  The Base Fuel Rate was $0.0325 per kWh from July 1, 2007 through December 31, 2009, and $0.0207 per kWh from April 1, 2005 through June 30, 2007.</t>
  </si>
  <si>
    <t>SOURCE AND DISPOSITION OF ELECTRIC ENERGY AND ENERGY FUEL MIX</t>
  </si>
  <si>
    <t>Total liabilities</t>
  </si>
  <si>
    <t>Total  liabilities</t>
  </si>
  <si>
    <t>Phoenix, Arizona 85072-3999</t>
  </si>
  <si>
    <t>Pittsburgh, Pennsylvania 15252-8015</t>
  </si>
  <si>
    <t>at the Bank's Web site -</t>
  </si>
  <si>
    <t>CORPORATE WEB SITE</t>
  </si>
  <si>
    <t>Consolidated Energy Fuel Mix</t>
  </si>
  <si>
    <t>Energy Fuel Mix</t>
  </si>
  <si>
    <t xml:space="preserve">Pinnacle West </t>
  </si>
  <si>
    <r>
      <t>Demand-Side Management Adjustment Clause</t>
    </r>
    <r>
      <rPr>
        <i/>
        <sz val="9"/>
        <rFont val="Verdana"/>
        <family val="2"/>
      </rPr>
      <t xml:space="preserve"> </t>
    </r>
    <r>
      <rPr>
        <b/>
        <i/>
        <sz val="9"/>
        <rFont val="Verdana"/>
        <family val="2"/>
      </rPr>
      <t>(DSMAC)</t>
    </r>
  </si>
  <si>
    <t>January 2013</t>
  </si>
  <si>
    <t>Sandra Kennedy (Dem.)</t>
  </si>
  <si>
    <t>Paul Newman (Dem.)</t>
  </si>
  <si>
    <t>Bob Stump (Rep.)</t>
  </si>
  <si>
    <t>Variable-rate notes due 2003 - 2013</t>
  </si>
  <si>
    <t>5.50% unsecured notes due Sept. 1, 2035</t>
  </si>
  <si>
    <t>6.25% unsecured notes due Aug. 1, 2016</t>
  </si>
  <si>
    <t>6.875% unsecured notes due Aug. 1, 2036</t>
  </si>
  <si>
    <t>Phoenix, Arizona 85004</t>
  </si>
  <si>
    <t>Mailing address:</t>
  </si>
  <si>
    <t>P.O. Box 53999</t>
  </si>
  <si>
    <t>Main telephone number:</t>
  </si>
  <si>
    <t>(602) 250-1000</t>
  </si>
  <si>
    <t>pinnaclewest.com</t>
  </si>
  <si>
    <t>INVESTORS ADVANTAGE PLAN AND</t>
  </si>
  <si>
    <t>SHAREHOLDER ACCOUNT INFORMATION</t>
  </si>
  <si>
    <t>TRANSFER AGENT AND REGISTRAR</t>
  </si>
  <si>
    <t>SHAREHOLDER ADMINISTRATIVE</t>
  </si>
  <si>
    <t>INFORMATION</t>
  </si>
  <si>
    <t>BNY Mellon Shareowner Services</t>
  </si>
  <si>
    <t>P.O. Box 358015</t>
  </si>
  <si>
    <t>(800) 457-2983</t>
  </si>
  <si>
    <t>Company contact:</t>
  </si>
  <si>
    <t>Jacqueline Patterson</t>
  </si>
  <si>
    <t>(602) 250-5511</t>
  </si>
  <si>
    <t>Pinnacle West offers a direct stock</t>
  </si>
  <si>
    <t>purchase plan. Any interested investor</t>
  </si>
  <si>
    <t>may purchase Pinnacle West common</t>
  </si>
  <si>
    <t>stock through the Investors Advantage</t>
  </si>
  <si>
    <t>of options for reinvesting dividends, direct</t>
  </si>
  <si>
    <t>prospectus and enrollment materials</t>
  </si>
  <si>
    <t xml:space="preserve">investment, certificate safekeeping and </t>
  </si>
  <si>
    <t>more. An Investor Advantage Plan</t>
  </si>
  <si>
    <t>or by writing to:</t>
  </si>
  <si>
    <t>Exchange Commission is available on our</t>
  </si>
  <si>
    <t>Web site or by writing to the Office of the</t>
  </si>
  <si>
    <t>Secretary.</t>
  </si>
  <si>
    <t>CORPORATE RESPONSIBILITY REPORT</t>
  </si>
  <si>
    <t>The Pinnacle West Corporate Responsibility</t>
  </si>
  <si>
    <t>Report is available on our Web site.</t>
  </si>
  <si>
    <t>Rebecca L. Hickman, Director</t>
  </si>
  <si>
    <t>(602) 250-5668</t>
  </si>
  <si>
    <t>ASSOCIATION FOR INVESTORS</t>
  </si>
  <si>
    <t>The Arizona Investment Council represents</t>
  </si>
  <si>
    <t>the interests of investors in Arizona utilities.</t>
  </si>
  <si>
    <t>If interested, send your name and address to:</t>
  </si>
  <si>
    <t>Arizona Investment Council</t>
  </si>
  <si>
    <t>(602) 257-9200</t>
  </si>
  <si>
    <t>arizonaaic.org</t>
  </si>
  <si>
    <t>Plan. Features of the Plan include a variety</t>
  </si>
  <si>
    <t xml:space="preserve">deposit of cash dividends, automatic monthly </t>
  </si>
  <si>
    <t>may be obtained by calling BNY Mellon</t>
  </si>
  <si>
    <t>Change in margin and collateral accounts - assets</t>
  </si>
  <si>
    <t>Change in margin and collateral accounts - liabilities</t>
  </si>
  <si>
    <t>Contributions in aid of construction</t>
  </si>
  <si>
    <t>Proceeds from sale of commercial real estate investments</t>
  </si>
  <si>
    <t xml:space="preserve">Expenditures for real estate investments </t>
  </si>
  <si>
    <t>Changes in collateral and margin accounts - assets</t>
  </si>
  <si>
    <t>Changes in collateral and margin accounts - liabilities</t>
  </si>
  <si>
    <t>Income (loss) from discontinued operations -     
   net of income tax expense (benefit)</t>
  </si>
  <si>
    <t xml:space="preserve">     Total common stock </t>
  </si>
  <si>
    <t>Deferred fuel and purchased power amortization</t>
  </si>
  <si>
    <t>COMMON SHARES OUTSTANDING AT YEAR-END</t>
  </si>
  <si>
    <t>WEIGHTED-AVERAGE COMMON SHARES   
     OUTSTANDING - DILUTED</t>
  </si>
  <si>
    <r>
      <t>CONSOLIDATING BALANCE SHEET</t>
    </r>
    <r>
      <rPr>
        <b/>
        <sz val="10"/>
        <rFont val="Times New Roman"/>
        <family val="1"/>
      </rPr>
      <t/>
    </r>
  </si>
  <si>
    <t xml:space="preserve">CONSOLIDATING BALANCE SHEET </t>
  </si>
  <si>
    <t xml:space="preserve">CONSOLIDATED BALANCE SHEETS </t>
  </si>
  <si>
    <t xml:space="preserve">CONSOLIDATED STATEMENTS OF CASH FLOWS </t>
  </si>
  <si>
    <t xml:space="preserve">NON-UTILITY LONG-TERM DEBT SCHEDULE </t>
  </si>
  <si>
    <t xml:space="preserve">CONSOLIDATED MARKETING AND TRADING GROSS MARGIN SUMMARY </t>
  </si>
  <si>
    <t xml:space="preserve">LONG-TERM DEBT SCHEDULE </t>
  </si>
  <si>
    <t xml:space="preserve">GENERATION RESOURCES </t>
  </si>
  <si>
    <t xml:space="preserve">Deferred income taxes </t>
  </si>
  <si>
    <t xml:space="preserve">Fuel and purchased power </t>
  </si>
  <si>
    <t>Other current liabilities</t>
  </si>
  <si>
    <t>Net cash flow provided by (used for) financing activities</t>
  </si>
  <si>
    <t>Sales for resale</t>
  </si>
  <si>
    <t>Generating capacity</t>
  </si>
  <si>
    <t xml:space="preserve">     Total resources</t>
  </si>
  <si>
    <t>Palo Verde Unit 1</t>
  </si>
  <si>
    <t>Palo Verde Unit 2</t>
  </si>
  <si>
    <t>Palo Verde Unit 3</t>
  </si>
  <si>
    <t>Palo Verde site average</t>
  </si>
  <si>
    <t>Four Corners</t>
  </si>
  <si>
    <t>Cholla</t>
  </si>
  <si>
    <t>Navajo</t>
  </si>
  <si>
    <t>Total coal average</t>
  </si>
  <si>
    <t>8.75% unsecured notes due Mar. 1, 2019</t>
  </si>
  <si>
    <t>Due April 1, 2038</t>
  </si>
  <si>
    <t>Redhawk</t>
  </si>
  <si>
    <t>West Phoenix</t>
  </si>
  <si>
    <t>Other (a)</t>
  </si>
  <si>
    <t>Total gas/oil average</t>
  </si>
  <si>
    <t xml:space="preserve">Cholla </t>
  </si>
  <si>
    <t>Ocotillo</t>
  </si>
  <si>
    <t>Saguaro</t>
  </si>
  <si>
    <t>Sundance</t>
  </si>
  <si>
    <t>Douglas</t>
  </si>
  <si>
    <t xml:space="preserve">West Phoenix </t>
  </si>
  <si>
    <t xml:space="preserve">Redhawk </t>
  </si>
  <si>
    <t>Investments</t>
  </si>
  <si>
    <t>Cash and other assets</t>
  </si>
  <si>
    <t xml:space="preserve">MARKETING AND TRADING </t>
  </si>
  <si>
    <t>FINANCIAL HIGHLIGHTS</t>
  </si>
  <si>
    <t>(DOLLARS IN THOUSANDS)</t>
  </si>
  <si>
    <t>(DOLLARS AND SHARES IN THOUSANDS, EXCEPT PER SHARE AMOUNTS)</t>
  </si>
  <si>
    <t>(DOLLARS PER SHARE)</t>
  </si>
  <si>
    <t xml:space="preserve">YEAR ENDED DECEMBER 31, </t>
  </si>
  <si>
    <t xml:space="preserve">DECEMBER 31, </t>
  </si>
  <si>
    <t>January 2011</t>
  </si>
  <si>
    <t>Consolidated 
Total</t>
  </si>
  <si>
    <t>Electricity and other commodity sales, realized</t>
  </si>
  <si>
    <t>CONSOLIDATED POWER PLANT OPERATING PERFORMANCE</t>
  </si>
  <si>
    <t>Due May 1, 2029 with senior notes</t>
  </si>
  <si>
    <t>Power Supply Adjustor</t>
  </si>
  <si>
    <t>Total electric operating revenues</t>
  </si>
  <si>
    <t xml:space="preserve">CONSOLIDATED ELECTRIC OPERATING REVENUE ANALYSIS </t>
  </si>
  <si>
    <t>Electric operating revenues (thousands)</t>
  </si>
  <si>
    <t>HISTORICAL GROWTH RATES</t>
  </si>
  <si>
    <t>Electric operating revenues</t>
  </si>
  <si>
    <t>Purchase of Sundance plant</t>
  </si>
  <si>
    <t xml:space="preserve">ELECTRIC OPERATING REVENUE ANALYSIS  </t>
  </si>
  <si>
    <t>FINANCIAL STATISTICS</t>
  </si>
  <si>
    <t>Includes recovery of fuel costs through various PSA adjustors and surcharges, as well as base rates.</t>
  </si>
  <si>
    <t xml:space="preserve">     Other</t>
  </si>
  <si>
    <t>Liabilities for pension and other postretirement benefits</t>
  </si>
  <si>
    <t>The majority of marketing and trading activities were moved to APS from the Parent Company in early 2003.  The Parent Company retained certain long-term contracts, 
which were transferred to Pinnacle West Marketing &amp; Trading in early 2007. By the end of 2008, substantially all the contracts expired or were transferred to APS.</t>
  </si>
  <si>
    <t>Deferred fuel and purchased power regulatory asset - beginning of year</t>
  </si>
  <si>
    <t>Deferred fuel and purchased power regulatory asset (liability) - end of year</t>
  </si>
  <si>
    <t xml:space="preserve">     Pension and other postretirement benefits</t>
  </si>
  <si>
    <t>Notes payable</t>
  </si>
  <si>
    <t>TOTAL NON-UTILITY LONG-TERM DEBT LESS CURRENT MATURITIES</t>
  </si>
  <si>
    <t>Change in unrecognized tax benefits</t>
  </si>
  <si>
    <t>Changes in unrecognized tax benefits</t>
  </si>
  <si>
    <t>Interest on deferred fuel</t>
  </si>
  <si>
    <t>Amounts recovered through revenues</t>
  </si>
  <si>
    <t>Eliminations and Adjustments</t>
  </si>
  <si>
    <t>Short-term borrowings - net</t>
  </si>
  <si>
    <t>Income (loss) from discontinued operations - net (b)</t>
  </si>
  <si>
    <t xml:space="preserve">     Silverhawk</t>
  </si>
  <si>
    <t>BY PINNACLE WEST ENTITY (a)</t>
  </si>
  <si>
    <r>
      <t>CONSOLIDATED STATEMENTS OF INCOME</t>
    </r>
    <r>
      <rPr>
        <b/>
        <sz val="10"/>
        <rFont val="Verdana"/>
        <family val="2"/>
      </rPr>
      <t xml:space="preserve"> </t>
    </r>
  </si>
  <si>
    <t>Adjustment Mechanisms</t>
  </si>
  <si>
    <t>Power Supply Adjustor (PSA)</t>
  </si>
  <si>
    <t>Each year, APS submits an annual energy efficiency implementation plan, including estimated amounts for program costs, for review by and approval of the ACC.  In order to recover these estimated amounts for use on certain demand-side management programs, a surcharge is added to customer bills similar to that described above under the RES.  The DSMAC surcharge offsets energy efficiency expenses and allows for the recovery of any earned incentives.</t>
  </si>
  <si>
    <r>
      <t>CONSOLIDATED BALANCE SHEETS</t>
    </r>
    <r>
      <rPr>
        <sz val="10"/>
        <rFont val="Verdana"/>
        <family val="2"/>
      </rPr>
      <t xml:space="preserve"> </t>
    </r>
  </si>
  <si>
    <r>
      <t>SELECTED CONSOLIDATED FINANCIAL DATA</t>
    </r>
    <r>
      <rPr>
        <b/>
        <sz val="10"/>
        <rFont val="Verdana"/>
        <family val="2"/>
      </rPr>
      <t xml:space="preserve"> </t>
    </r>
  </si>
  <si>
    <t>Adjustments to reconcile net income to net cash provided by 
     operating activities:</t>
  </si>
  <si>
    <t xml:space="preserve">FINANCIAL HIGHLIGHTS </t>
  </si>
  <si>
    <t>Employees (year-end) (a)</t>
  </si>
  <si>
    <t xml:space="preserve">       Since</t>
  </si>
  <si>
    <t>MARKETING AND TRADING (a) (b)</t>
  </si>
  <si>
    <t>Includes leased generating plants.</t>
  </si>
  <si>
    <t>SUNCOR DEVELOPMENT COMPANY</t>
  </si>
  <si>
    <t>Home inventory</t>
  </si>
  <si>
    <t>GAS- OR OIL-FUELED STEAM PLANTS</t>
  </si>
  <si>
    <t>PSA Annual Adjustor</t>
  </si>
  <si>
    <t>DETAILED INFORMATION ON REGULATORY MATTERS</t>
  </si>
  <si>
    <t>Test Period</t>
  </si>
  <si>
    <t>Financial Highlights</t>
  </si>
  <si>
    <t>Income tax receivable</t>
  </si>
  <si>
    <t>Deferred fuel and purchased power regulatory liability</t>
  </si>
  <si>
    <t>Other regulatory liabilities</t>
  </si>
  <si>
    <t>Parent Company Long-Term Debt Less Current Maturities</t>
  </si>
  <si>
    <t>SunCor Long-Term Debt Less Current Maturities</t>
  </si>
  <si>
    <t>(a) Term-limited</t>
  </si>
  <si>
    <t>The table below includes APS' retail rate changes since 2003 (dollars in millions):</t>
  </si>
  <si>
    <t>Annual</t>
  </si>
  <si>
    <t>Revenue</t>
  </si>
  <si>
    <t>TCA Adjustor</t>
  </si>
  <si>
    <t>(a) Adjustor or surcharge has expired.</t>
  </si>
  <si>
    <t>Transmission Cost Adjustor (TCA)</t>
  </si>
  <si>
    <t>Renewable Energy Standard (RES)</t>
  </si>
  <si>
    <t>APS recovers changes in charges for transmission services to serve retail customers through the TCA.  See “Federal Regulation” for additional details on FERC formula-based rates and the TCA.</t>
  </si>
  <si>
    <t>The Arizona Corporation Commission (ACC) regulates APS' retail electric rates and its issuance of securities. The ACC also must approve any transfer of APS' property used to provide retail electric service and must approve or receive prior notification of certain transactions between APS, Pinnacle West and their respective affiliates.</t>
  </si>
  <si>
    <t xml:space="preserve">The ACC consists of five elected commissioners with staggered terms.  The terms are four years each, with a limit of two consecutive terms in office. Mid-term vacancies (due to resignation, etc.) are filled by appointment of the Governor to serve until the next general election. </t>
  </si>
  <si>
    <t>A historical test period has been used in rate cases; however, the ACC has discretion to consider matters subsequent to the end of the historical year.</t>
  </si>
  <si>
    <t>APS has received supportive regulatory decisions that allow for more timely recovery of certain costs through the following recovery mechanisms.</t>
  </si>
  <si>
    <t xml:space="preserve">APS is subject to regulation by the U.S. Federal Energy Regulatory Commission (FERC) in certain matters which include wholesale power sales and transmission services. The FERC is composed of five commissioners who are appointed by the President, approved by Congress and serve five-year terms. </t>
  </si>
  <si>
    <t>The FERC continues to address issues related to standard market design for wholesale markets, regional transmission organizations to support non-discriminatory markets, and other issues related to restructuring wholesale power markets. APS is an active participant in these proceedings.</t>
  </si>
  <si>
    <t>Consistent with a 2005 ACC regulatory decision, off-system sales began being recorded in the regulated electricity segment in April 2005. 
Previously, they were recorded in marketing and trading.</t>
  </si>
  <si>
    <t>TOTAL LONG-TERM DEBT LESS CURRENT MATURITIES</t>
  </si>
  <si>
    <t>Consistent with a 2005 ACC regulatory decision, off-system sales began being recorded in the regulated electricity segment in April 2005.  
Previously, they were recorded in marketing and trading.</t>
  </si>
  <si>
    <t>Yucca</t>
  </si>
  <si>
    <t>APS ENERGY SERVICES COMPANY</t>
  </si>
  <si>
    <t>Property, plant and equipment - net</t>
  </si>
  <si>
    <t>INVESTOR RELATIONS CONTACT</t>
  </si>
  <si>
    <t>jacqueline.patterson@pinnaclewest.com</t>
  </si>
  <si>
    <t>Effective Date</t>
  </si>
  <si>
    <t>Annual Increase ($ Millions)</t>
  </si>
  <si>
    <t>Retail Portion</t>
  </si>
  <si>
    <t>Wholesale Portion</t>
  </si>
  <si>
    <t>The table below summarizes APS' transmission rate changes:</t>
  </si>
  <si>
    <t>POWER SUPPLY ADJUSTOR ("PSA")</t>
  </si>
  <si>
    <t>Proceeds from sale of Silverhawk</t>
  </si>
  <si>
    <t>Marketing and trading sales</t>
  </si>
  <si>
    <t>6.375% unsecured notes due Oct. 15, 2011</t>
  </si>
  <si>
    <t>6.50% unsecured notes due Mar. 1, 2012</t>
  </si>
  <si>
    <t>4.65% unsecured notes due May 15, 2015</t>
  </si>
  <si>
    <t>5.625% unsecured notes due May 15, 2033</t>
  </si>
  <si>
    <t>Retail Rate Changes</t>
  </si>
  <si>
    <t>Type</t>
  </si>
  <si>
    <t>Base Rate Increase</t>
  </si>
  <si>
    <t>Off-system sales (a)</t>
  </si>
  <si>
    <t>Marketing and trading revenues</t>
  </si>
  <si>
    <t>Treasury stock at cost</t>
  </si>
  <si>
    <t xml:space="preserve">Marketing and trading </t>
  </si>
  <si>
    <t>Allowance for borrowed funds used during construction</t>
  </si>
  <si>
    <t>Transfer of PWEC Dedicated Assets to APS</t>
  </si>
  <si>
    <t>GAS/OIL (NET CAPACITY FACTORS)</t>
  </si>
  <si>
    <t>GAS/OIL (EQUIVALENT AVAILABILITY FACTORS)</t>
  </si>
  <si>
    <t>Investment in nuclear decommissioning trust</t>
  </si>
  <si>
    <t>Regulated electricity segment fuel and purchased power</t>
  </si>
  <si>
    <t>Regulatory disallowance</t>
  </si>
  <si>
    <t>Silverhawk impairment loss</t>
  </si>
  <si>
    <t>6.40% senior notes due 2006</t>
  </si>
  <si>
    <t>Purchased power and sales for resale include interchange purchases and sales, respectively.</t>
  </si>
  <si>
    <t xml:space="preserve">(a) </t>
  </si>
  <si>
    <t>"Other" includes oil, hydro and solar generation.</t>
  </si>
  <si>
    <t xml:space="preserve">(b) </t>
  </si>
  <si>
    <t>Nuclear</t>
  </si>
  <si>
    <t>Coal</t>
  </si>
  <si>
    <t>Gas</t>
  </si>
  <si>
    <t>Oil</t>
  </si>
  <si>
    <t xml:space="preserve">Gas </t>
  </si>
  <si>
    <t>Total generation</t>
  </si>
  <si>
    <t>Firm load</t>
  </si>
  <si>
    <t>Marketing and trading</t>
  </si>
  <si>
    <t xml:space="preserve">Nuclear </t>
  </si>
  <si>
    <t>Other (b)</t>
  </si>
  <si>
    <t>Purchased power and interchange - net</t>
  </si>
  <si>
    <t xml:space="preserve">Operations and maintenance </t>
  </si>
  <si>
    <t>Income taxes</t>
  </si>
  <si>
    <t>Other taxes</t>
  </si>
  <si>
    <t>Other expense</t>
  </si>
  <si>
    <t>Interest on long-term debt</t>
  </si>
  <si>
    <t>Interest on short-term borrowings</t>
  </si>
  <si>
    <t>Debt discount, premium and expense</t>
  </si>
  <si>
    <t>Deferred fuel and purchased power regulatory asset</t>
  </si>
  <si>
    <t>Other regulatory assets</t>
  </si>
  <si>
    <t>Purchase of Sundance Plant</t>
  </si>
  <si>
    <t>Electricity and other commodity sales</t>
  </si>
  <si>
    <t>Wholesale sales of electricity</t>
  </si>
  <si>
    <t>Mark-to-market reversals on realized sales</t>
  </si>
  <si>
    <t>Change in mark-to-market value of forward sales</t>
  </si>
  <si>
    <t>INCOME BEFORE INTEREST DEDUCTIONS</t>
  </si>
  <si>
    <t>Accrued taxes and income tax receivable-net</t>
  </si>
  <si>
    <t>Change in other regulatory liabilities</t>
  </si>
  <si>
    <t>Change in regulatory liabilities</t>
  </si>
  <si>
    <t>INTEREST DEDUCTIONS</t>
  </si>
  <si>
    <t>Arlington, Arizona</t>
  </si>
  <si>
    <t>BY COMMODITY SOLD OR TRADED</t>
  </si>
  <si>
    <t>CONSOLIDATED ELECTRIC SALES ANALYSIS</t>
  </si>
  <si>
    <t>ELECTRIC SALES ANALYSIS</t>
  </si>
  <si>
    <t>CAPITALIZATION</t>
  </si>
  <si>
    <t>Net income</t>
  </si>
  <si>
    <t>Other</t>
  </si>
  <si>
    <t>Repayment and reacquisition of long-term debt</t>
  </si>
  <si>
    <t>FEDERAL REGULATION</t>
  </si>
  <si>
    <t>January 2009</t>
  </si>
  <si>
    <t>POLLUTION CONTROL BONDS</t>
  </si>
  <si>
    <t>OTHER LONG-TERM DEBT</t>
  </si>
  <si>
    <t>LESS CURRENT MATURITIES</t>
  </si>
  <si>
    <t xml:space="preserve">  </t>
  </si>
  <si>
    <t xml:space="preserve">WEIGHTED-AVERAGE INTEREST RATE ON </t>
  </si>
  <si>
    <t xml:space="preserve">     LONG-TERM DEBT AT YEAR-END</t>
  </si>
  <si>
    <t>CUSTOMER DATA</t>
  </si>
  <si>
    <t>LOADS AND RESOURCES AT PEAK</t>
  </si>
  <si>
    <t>RESERVE MARGIN</t>
  </si>
  <si>
    <t>Steam generation</t>
  </si>
  <si>
    <t>Combustion turbines</t>
  </si>
  <si>
    <t>Combined cycle</t>
  </si>
  <si>
    <t>Hydro and solar</t>
  </si>
  <si>
    <t>Purchased power (a)</t>
  </si>
  <si>
    <t xml:space="preserve">Sales to ultimate customers </t>
  </si>
  <si>
    <t>Sales for resale (a)</t>
  </si>
  <si>
    <t>Losses and company use</t>
  </si>
  <si>
    <t>RATE REGULATION</t>
  </si>
  <si>
    <t>5 Years</t>
  </si>
  <si>
    <t>Unamortized discount and premium</t>
  </si>
  <si>
    <t>Due May 1, 2024</t>
  </si>
  <si>
    <t>Due Sept. 1, 2024</t>
  </si>
  <si>
    <t xml:space="preserve">Due May 1, 2029 </t>
  </si>
  <si>
    <t>Due Oct. 1, 2029</t>
  </si>
  <si>
    <t>Due Dec. 1, 2031</t>
  </si>
  <si>
    <t>Due Nov. 1, 2033</t>
  </si>
  <si>
    <t>Due April 1, 2034</t>
  </si>
  <si>
    <t>Total pollution control bonds</t>
  </si>
  <si>
    <t>NET INCREASE (DECREASE) IN CASH AND CASH EQUIVALENTS</t>
  </si>
  <si>
    <t>Total disposition of energy</t>
  </si>
  <si>
    <t>6.75% senior notes due Nov. 15, 2006</t>
  </si>
  <si>
    <t>Capitalized lease obligation</t>
  </si>
  <si>
    <t>Total other long-term debt</t>
  </si>
  <si>
    <t>Senior notes</t>
  </si>
  <si>
    <t>NUCLEAR-FUELED STEAM PLANT</t>
  </si>
  <si>
    <t>COAL-FUELED STEAM PLANTS</t>
  </si>
  <si>
    <t xml:space="preserve"> GAS- OR OIL-FUELED COMBUSTION TURBINES</t>
  </si>
  <si>
    <t>GAS- OR OIL-FUELED COMBINED CYCLE PLANT</t>
  </si>
  <si>
    <t>Total source of energy</t>
  </si>
  <si>
    <t>ACC Organization</t>
  </si>
  <si>
    <t>January 2007</t>
  </si>
  <si>
    <t>APS 
Energy Services</t>
  </si>
  <si>
    <t>REGULATED ELECTRICITY SEGMENT</t>
  </si>
  <si>
    <t>REALIZED AND MARK-TO-MARKET COMPONENTS</t>
  </si>
  <si>
    <t>INCREASE OVER PRIOR YEAR</t>
  </si>
  <si>
    <t>ANNUAL LOAD FACTOR - NET</t>
  </si>
  <si>
    <t>Less: Net income (loss) attributable to noncontrolling interests</t>
  </si>
  <si>
    <t>Net income attributable to common shareholders</t>
  </si>
  <si>
    <t>Assets held for sale</t>
  </si>
  <si>
    <t>Customer advances</t>
  </si>
  <si>
    <t>Coal mine reclamation</t>
  </si>
  <si>
    <t>Unrecognized tax benefits</t>
  </si>
  <si>
    <t xml:space="preserve">     Total equity</t>
  </si>
  <si>
    <t>Commissioner</t>
  </si>
  <si>
    <t>Purchases of investment securities</t>
  </si>
  <si>
    <t>Adjustments to reconcile net income to 
     net cash provided by operating activities:</t>
  </si>
  <si>
    <t>Income from continuing operations</t>
  </si>
  <si>
    <t>Net</t>
  </si>
  <si>
    <t>Total investments and other assets</t>
  </si>
  <si>
    <t>Total current assets</t>
  </si>
  <si>
    <t>Palo Verde</t>
  </si>
  <si>
    <t>Proceeds from sale of investment securities</t>
  </si>
  <si>
    <t>Accumulated other comprehensive income (loss):</t>
  </si>
  <si>
    <t xml:space="preserve">     Total </t>
  </si>
  <si>
    <t xml:space="preserve">Total </t>
  </si>
  <si>
    <t>Total electric sales</t>
  </si>
  <si>
    <t>NUCLEAR (NET CAPACITY FACTORS)</t>
  </si>
  <si>
    <t>COAL (NET CAPACITY FACTORS)</t>
  </si>
  <si>
    <t>Wintersburg, Arizona</t>
  </si>
  <si>
    <t>Farmington, New Mexico</t>
  </si>
  <si>
    <t>Joseph City, Arizona</t>
  </si>
  <si>
    <t>Page, Arizona</t>
  </si>
  <si>
    <t>Tempe, Arizona</t>
  </si>
  <si>
    <t>Red Rock, Arizona</t>
  </si>
  <si>
    <t>Yuma, Arizona</t>
  </si>
  <si>
    <t>Phoenix, Arizona</t>
  </si>
  <si>
    <t>Douglas, Arizona</t>
  </si>
  <si>
    <t xml:space="preserve">Phoenix, Arizona </t>
  </si>
  <si>
    <t>NET INCOME (LOSS)</t>
  </si>
  <si>
    <t>Changes in current assets and liabilities:</t>
  </si>
  <si>
    <t xml:space="preserve">Other </t>
  </si>
  <si>
    <t xml:space="preserve">Employees (year-end) </t>
  </si>
  <si>
    <t>TOTAL</t>
  </si>
  <si>
    <t>Common stock equity issuance</t>
  </si>
  <si>
    <t>Average annual use per residential customer (kWh)</t>
  </si>
  <si>
    <t xml:space="preserve">Retail </t>
  </si>
  <si>
    <t>Actual</t>
  </si>
  <si>
    <t>PEAK LOAD (kW)</t>
  </si>
  <si>
    <t>Increase (decrease) vs. prior year</t>
  </si>
  <si>
    <t>FIRM POWER SALES (kW)</t>
  </si>
  <si>
    <t>RESOURCES AVAILABLE AT PEAK (kW)</t>
  </si>
  <si>
    <t>STATE REGULATION</t>
  </si>
  <si>
    <t>Compound Annual Growth Rates</t>
  </si>
  <si>
    <t>Total long-term debt</t>
  </si>
  <si>
    <t>Total current maturities</t>
  </si>
  <si>
    <t>Customers (average)</t>
  </si>
  <si>
    <t>PROPERTY, PLANT AND EQUIPMENT</t>
  </si>
  <si>
    <t>INCREASE (DECREASE) VS. PRIOR YEAR</t>
  </si>
  <si>
    <t>INCOME FROM CONTINUING OPERATIONS BEFORE INCOME TAXES</t>
  </si>
  <si>
    <t>Short-term debt</t>
  </si>
  <si>
    <t>PINNACLE WEST CAPITAL CORPORATION</t>
  </si>
  <si>
    <t>ASSETS</t>
  </si>
  <si>
    <t>CURRENT ASSETS</t>
  </si>
  <si>
    <t>INVESTMENTS AND OTHER ASSETS</t>
  </si>
  <si>
    <t>UTILITY PLANT</t>
  </si>
  <si>
    <t>DEFERRED DEBITS</t>
  </si>
  <si>
    <t>TOTAL ASSETS</t>
  </si>
  <si>
    <t>CURRENT LIABILITIES</t>
  </si>
  <si>
    <t>LONG-TERM DEBT LESS CURRENT MATURITIES</t>
  </si>
  <si>
    <t>DEFERRED CREDITS AND OTHER</t>
  </si>
  <si>
    <t>CASH FLOWS FROM OPERATING ACTIVITIES</t>
  </si>
  <si>
    <t>CASH FLOWS FROM INVESTING ACTIVITIES</t>
  </si>
  <si>
    <t>CASH FLOWS FROM FINANCING ACTIVITIES</t>
  </si>
  <si>
    <t>CASH AND CASH EQUIVALENTS AT BEGINNING OF YEAR</t>
  </si>
  <si>
    <t>CASH AND CASH EQUIVALENTS AT END OF YEAR</t>
  </si>
  <si>
    <t>Capital expenditures</t>
  </si>
  <si>
    <t>Issuance of long-term debt</t>
  </si>
  <si>
    <t>Dividends paid on common stock</t>
  </si>
  <si>
    <t>OPERATING INCOME</t>
  </si>
  <si>
    <t>INCOME FROM CONTINUING OPERATIONS</t>
  </si>
  <si>
    <t>NET INCOME</t>
  </si>
  <si>
    <t>LIABILITIES AND EQUITY</t>
  </si>
  <si>
    <t>OPERATING REVENUES</t>
  </si>
  <si>
    <t>(a)</t>
  </si>
  <si>
    <t>OPERATING EXPENSES</t>
  </si>
  <si>
    <t>INTEREST EXPENSE</t>
  </si>
  <si>
    <t>DIVIDENDS DECLARED PER SHARE</t>
  </si>
  <si>
    <t xml:space="preserve">TABLE OF CONTENTS </t>
  </si>
  <si>
    <t>COMMON STOCK EQUITY</t>
  </si>
  <si>
    <t>TOTAL LIABILITIES AND EQUITY</t>
  </si>
  <si>
    <t>Electricity</t>
  </si>
  <si>
    <t>Elimination of intercompany receivables and payables.</t>
  </si>
  <si>
    <t>Unamortized debt issue costs</t>
  </si>
  <si>
    <t>Common stock</t>
  </si>
  <si>
    <t>Additional paid-in capital</t>
  </si>
  <si>
    <t>Long-term debt less current maturities</t>
  </si>
  <si>
    <t xml:space="preserve">Wholesale revenue on delivered electricity </t>
  </si>
  <si>
    <t>Due June 1, 2034</t>
  </si>
  <si>
    <t>Total retail</t>
  </si>
  <si>
    <t xml:space="preserve">     Total purchased power</t>
  </si>
  <si>
    <t>Total</t>
  </si>
  <si>
    <t>Other commodities</t>
  </si>
  <si>
    <t>APS</t>
  </si>
  <si>
    <t>SunCor</t>
  </si>
  <si>
    <t>El Dorado</t>
  </si>
  <si>
    <t>APS Energy Services</t>
  </si>
  <si>
    <t>Pinnacle West Energy</t>
  </si>
  <si>
    <t xml:space="preserve">     Total</t>
  </si>
  <si>
    <t>STOCK PRICE HISTORY</t>
  </si>
  <si>
    <t xml:space="preserve">High </t>
  </si>
  <si>
    <t xml:space="preserve">Low </t>
  </si>
  <si>
    <t>Close</t>
  </si>
  <si>
    <t>PARENT COMPANY</t>
  </si>
  <si>
    <t>SUNCOR</t>
  </si>
  <si>
    <t>NOTES PAYABLE</t>
  </si>
  <si>
    <t>ARIZONA PUBLIC SERVICE COMPANY</t>
  </si>
  <si>
    <t>EL DORADO INVESTMENT COMPANY</t>
  </si>
  <si>
    <t xml:space="preserve">INCOME TAXES </t>
  </si>
  <si>
    <t>%</t>
  </si>
  <si>
    <t>¢</t>
  </si>
  <si>
    <t>SELECTED FINANCIAL DATA</t>
  </si>
  <si>
    <t>OPERATING STATISTICS</t>
  </si>
  <si>
    <t>Sales (MWh)</t>
  </si>
  <si>
    <t>OTHER</t>
  </si>
  <si>
    <t>INCOME TAXES</t>
  </si>
  <si>
    <t>Long-term debt excluding current maturities</t>
  </si>
  <si>
    <t>-</t>
  </si>
  <si>
    <t xml:space="preserve">Accrued taxes </t>
  </si>
  <si>
    <t>Change in long-term income tax receivable</t>
  </si>
  <si>
    <t>APS 
Share (MW)</t>
  </si>
  <si>
    <t>Assets from risk management activities</t>
  </si>
  <si>
    <t>Liabilities from risk management activities</t>
  </si>
  <si>
    <t xml:space="preserve">NET INCOME ATTRIBUTABLE TO COMMON SHAREHOLDERS </t>
  </si>
  <si>
    <t xml:space="preserve">Current maturities of long-term debt </t>
  </si>
  <si>
    <t xml:space="preserve">    Total debt</t>
  </si>
  <si>
    <t xml:space="preserve">    Total capitalization</t>
  </si>
  <si>
    <t>Peak load</t>
  </si>
  <si>
    <t>Electric sales</t>
  </si>
  <si>
    <t xml:space="preserve"> </t>
  </si>
  <si>
    <t xml:space="preserve">Commissioner </t>
  </si>
  <si>
    <t>Location</t>
  </si>
  <si>
    <t>OTHER OPERATING EXPENSES</t>
  </si>
  <si>
    <t>OTHER INCOME (DEDUCTIONS)</t>
  </si>
  <si>
    <t>Total gross margin before income taxes</t>
  </si>
  <si>
    <t>Change in other long-term assets</t>
  </si>
  <si>
    <t>Change in other long-term liabilities</t>
  </si>
  <si>
    <t>EXPLANATIONS OF ELIMINATIONS AND ADJUSTMENTS</t>
  </si>
  <si>
    <t>WEIGHTED-AVERAGE COMMON SHARES OUTSTANDING - BASIC</t>
  </si>
  <si>
    <t>WEIGHTED-AVERAGE COMMON SHARES OUTSTANDING - DILUTED</t>
  </si>
  <si>
    <t>Pollution control bonds</t>
  </si>
  <si>
    <t>Retail sales</t>
  </si>
  <si>
    <t>Wholesale revenue on delivered electricity</t>
  </si>
  <si>
    <t>Transmission for others</t>
  </si>
  <si>
    <t>Other miscellaneous services</t>
  </si>
  <si>
    <t>Current Term</t>
  </si>
  <si>
    <t xml:space="preserve"> Expires</t>
  </si>
  <si>
    <t xml:space="preserve">Residential </t>
  </si>
  <si>
    <t>Commercial</t>
  </si>
  <si>
    <t>Industrial</t>
  </si>
  <si>
    <t>Irrigation</t>
  </si>
  <si>
    <t xml:space="preserve">     Total retail</t>
  </si>
  <si>
    <t>Traditional contracts</t>
  </si>
  <si>
    <t xml:space="preserve">     Total regulated electricity</t>
  </si>
  <si>
    <t>Retail revenues</t>
  </si>
  <si>
    <t>Regulated electricity  revenues</t>
  </si>
  <si>
    <t>Residential</t>
  </si>
  <si>
    <t>Commercial and industrial</t>
  </si>
  <si>
    <t xml:space="preserve">Wholesale electricity delivered    </t>
  </si>
  <si>
    <t xml:space="preserve">Retail load hedge management </t>
  </si>
  <si>
    <t>Regulated electricity sales</t>
  </si>
  <si>
    <t>Wholesale electricity delivered</t>
  </si>
  <si>
    <t xml:space="preserve">(a)  </t>
  </si>
  <si>
    <t>Miscellaneous reclassifications.</t>
  </si>
  <si>
    <t xml:space="preserve">(b)  </t>
  </si>
  <si>
    <t>Elimination of Parent Company investments in subsidiaries.</t>
  </si>
  <si>
    <t xml:space="preserve">(c)  </t>
  </si>
  <si>
    <t>Non-cash income includes capitalized interest, AFUDC equity, deferred fuel costs and other significant items resulting from regulatory orders.</t>
  </si>
  <si>
    <t>Total operating revenues less fuel and purchased power</t>
  </si>
  <si>
    <t>Cash and cash equivalents</t>
  </si>
  <si>
    <t>Investment in debt securities</t>
  </si>
  <si>
    <t>Customer and other receivables</t>
  </si>
  <si>
    <t>Allowance for doubtful accounts</t>
  </si>
  <si>
    <t>Materials and supplies (at average cost)</t>
  </si>
  <si>
    <t>Fossil fuel (at average cost)</t>
  </si>
  <si>
    <t xml:space="preserve">Other current assets </t>
  </si>
  <si>
    <t xml:space="preserve">     Total current assets</t>
  </si>
  <si>
    <t>Real estate investments - net</t>
  </si>
  <si>
    <t>Other assets</t>
  </si>
  <si>
    <t xml:space="preserve">     Total investments and other assets</t>
  </si>
  <si>
    <t>Plant in service and held for future use</t>
  </si>
  <si>
    <t>Construction work in progress</t>
  </si>
  <si>
    <t>EQUITY</t>
  </si>
  <si>
    <t>Total equity</t>
  </si>
  <si>
    <t>Equity infusion - net</t>
  </si>
  <si>
    <t>Intangible assets, net of accumulated amortization</t>
  </si>
  <si>
    <t>Nuclear fuel, net of accumulated amortization</t>
  </si>
  <si>
    <t xml:space="preserve">     Total deferred debits</t>
  </si>
  <si>
    <t>Elimination of Parent Company equity interest in subsidiaries.</t>
  </si>
  <si>
    <t>Accounts payable</t>
  </si>
  <si>
    <t>Accrued taxes</t>
  </si>
  <si>
    <t>Accrued interest</t>
  </si>
  <si>
    <t>Short-term borrowings</t>
  </si>
  <si>
    <t>Current maturities of long-term debt</t>
  </si>
  <si>
    <t>Customer deposits</t>
  </si>
  <si>
    <t>Deferred income taxes</t>
  </si>
  <si>
    <t xml:space="preserve">Other current liabilities </t>
  </si>
  <si>
    <t xml:space="preserve">     Total current liabilities</t>
  </si>
  <si>
    <t>Liability for asset retirements</t>
  </si>
  <si>
    <t xml:space="preserve">     Total deferred credits and other</t>
  </si>
  <si>
    <t>Common stock, no par value</t>
  </si>
  <si>
    <t xml:space="preserve">     Derivative instruments</t>
  </si>
  <si>
    <t>Retained earnings</t>
  </si>
  <si>
    <t>Regulated electricity segment</t>
  </si>
  <si>
    <t>Other revenues</t>
  </si>
  <si>
    <t>Operations and maintenance</t>
  </si>
  <si>
    <t>Depreciation and amortization</t>
  </si>
  <si>
    <t>Taxes other than income taxes</t>
  </si>
  <si>
    <t>Includes APS, Parent Company and marketing and trading employees who support the regulated electricity retail business.</t>
  </si>
  <si>
    <t>10 Years</t>
  </si>
  <si>
    <t xml:space="preserve">The majority of marketing and trading activities were moved to APS from the Parent Company in early 2003. </t>
  </si>
  <si>
    <t>REVENUE PER AVERAGE CUSTOMER (dollars)</t>
  </si>
  <si>
    <t>Including firm seasonal purchases and unit-contingent purchases.</t>
  </si>
  <si>
    <t xml:space="preserve">PSA Surcharge </t>
  </si>
  <si>
    <t>PSA Surcharge</t>
  </si>
  <si>
    <t>Formula Transmission Tariff and Retail Transmission Cost Adjustor</t>
  </si>
  <si>
    <t>(NET ACCREDITED CAPACITY)</t>
  </si>
  <si>
    <t>Number 
of Units</t>
  </si>
  <si>
    <t>Allowance for equity funds used during construction</t>
  </si>
  <si>
    <t>Other income</t>
  </si>
  <si>
    <t>Interest charges</t>
  </si>
  <si>
    <t xml:space="preserve">Nuclear fuel, net of accumulated amortization </t>
  </si>
  <si>
    <t xml:space="preserve">     Total common stock</t>
  </si>
  <si>
    <t>Net cash flow used for investing activities</t>
  </si>
  <si>
    <t>Net cash flow provided by operating activities</t>
  </si>
  <si>
    <t xml:space="preserve">Customer and other receivables </t>
  </si>
  <si>
    <t>Materials, supplies and fossil fuel</t>
  </si>
  <si>
    <t>Other current assets</t>
  </si>
  <si>
    <t>BOOK VALUE PER SHARE AT YEAR-END</t>
  </si>
  <si>
    <t>Capitalized lease obligations</t>
  </si>
  <si>
    <t>Repayment of loan by Pinnacle West Energy</t>
  </si>
  <si>
    <t xml:space="preserve">     SunCor</t>
  </si>
  <si>
    <t xml:space="preserve">Equity infusion </t>
  </si>
  <si>
    <t>Secured notes</t>
  </si>
  <si>
    <t>(b)</t>
  </si>
  <si>
    <t>Deferred fuel and purchased power costs - current period</t>
  </si>
  <si>
    <t>CUSTOMERS - END OF YEAR</t>
  </si>
  <si>
    <t>Elimination of intercompany sales of electricity.</t>
  </si>
  <si>
    <t>Elimination of intercompany interest expense and income.</t>
  </si>
  <si>
    <t>Interim Base Rate Surcharge</t>
  </si>
  <si>
    <t>(d)</t>
  </si>
  <si>
    <t>PSA Interim Adjustor</t>
  </si>
  <si>
    <t>Depreciation and amortization including nuclear fuel</t>
  </si>
  <si>
    <t>Deferred fuel and purchased power</t>
  </si>
  <si>
    <t>Proceeds from nuclear decommissioning trust sales</t>
  </si>
  <si>
    <t>Casa Grande, Arizona</t>
  </si>
  <si>
    <t>Other expenses</t>
  </si>
  <si>
    <t>Regulated electricity revenues</t>
  </si>
  <si>
    <t>Total average customers</t>
  </si>
  <si>
    <t>Total end of year customers</t>
  </si>
  <si>
    <t>EARNINGS PER SHARE - DILUTED</t>
  </si>
  <si>
    <t>Income (loss) from discontinued operations - net of income taxes</t>
  </si>
  <si>
    <t>Current-period effects</t>
  </si>
  <si>
    <t>Weather-normalized</t>
  </si>
  <si>
    <t>CUSTOMERS - AVERAGE</t>
  </si>
  <si>
    <t>Change in mark-to-market valuations</t>
  </si>
  <si>
    <t xml:space="preserve">     Total regulated electricity </t>
  </si>
  <si>
    <t>OPERATING REVENUES LESS FUEL AND PURCHASED POWER</t>
  </si>
  <si>
    <t xml:space="preserve">          Total</t>
  </si>
  <si>
    <t xml:space="preserve">     Total capitalization</t>
  </si>
  <si>
    <t>5.80% unsecured notes due June 30, 2014</t>
  </si>
  <si>
    <t>Ownership or 
Interest (a)</t>
  </si>
  <si>
    <t>5.91% senior notes due 2011</t>
  </si>
  <si>
    <t>(c)</t>
  </si>
  <si>
    <t xml:space="preserve">     Net</t>
  </si>
  <si>
    <t xml:space="preserve">     Net </t>
  </si>
  <si>
    <t xml:space="preserve">     Total property, plant and equipment</t>
  </si>
  <si>
    <t>6.00% secured notes due Dec. 31, 2014</t>
  </si>
  <si>
    <t>Marketing and trading fuel and purchased power</t>
  </si>
  <si>
    <t>Income (loss) from discontinued operations - 
     net of income tax expense (benefit) (a)</t>
  </si>
  <si>
    <t>Parent Company (a)</t>
  </si>
  <si>
    <t>CONTRIBUTIONS TO PARENT</t>
  </si>
  <si>
    <t>Selected Financial Data</t>
  </si>
  <si>
    <t>Consolidating Balance Sheet - Assets</t>
  </si>
  <si>
    <t>Historical Growth Rates</t>
  </si>
  <si>
    <t>Consolidating Balance Sheet - Liabilities and Equity</t>
  </si>
  <si>
    <t>Consolidated Statements of Income</t>
  </si>
  <si>
    <t>Consolidated Balance Sheets - Assets</t>
  </si>
  <si>
    <t>Consolidated Balance Sheets - Liabilities and Equity</t>
  </si>
  <si>
    <t>Consolidated Statements of Cash Flows</t>
  </si>
  <si>
    <t>Long-Term Debt Schedule</t>
  </si>
  <si>
    <t>Book Value Per Share at Year-End</t>
  </si>
  <si>
    <t>Electric Operating Revenue Analysis</t>
  </si>
  <si>
    <t>Earnings Per Share - Diluted</t>
  </si>
  <si>
    <t>Electric Sales Analysis</t>
  </si>
  <si>
    <t>Stock Price History</t>
  </si>
  <si>
    <t>Customer Data</t>
  </si>
  <si>
    <t>Non-Utility Long-Term Debt Schedule</t>
  </si>
  <si>
    <t>Loads and Resources at Peak</t>
  </si>
  <si>
    <t>Consolidated Electric Operating Revenue Analysis</t>
  </si>
  <si>
    <t>Rate Regulation</t>
  </si>
  <si>
    <t>Consolidated Electric Sales Analysis</t>
  </si>
  <si>
    <t>Generation Resources</t>
  </si>
  <si>
    <t>Consolidated Marketing and Trading Gross Margin Summary</t>
  </si>
  <si>
    <t>Source and Disposition of Electric Energy</t>
  </si>
  <si>
    <t xml:space="preserve">Consolidated Source and Disposition of Electric Energy  </t>
  </si>
  <si>
    <t>Consolidated Power Plant Operating Performance</t>
  </si>
  <si>
    <t>Real estate impairment charge</t>
  </si>
  <si>
    <t xml:space="preserve">Nuclear decommissioning trust </t>
  </si>
  <si>
    <t>Nuclear decommissioning trust</t>
  </si>
  <si>
    <t xml:space="preserve">     Total accumulated other comprehensive (loss) income</t>
  </si>
  <si>
    <t>Deferred fuel and purchased power regulatory disallowance</t>
  </si>
  <si>
    <t>ACCUMULATED MARK-TO-MARKET GAINS AT YEAR-END</t>
  </si>
  <si>
    <t>2100 North Central Avenue #210</t>
  </si>
  <si>
    <t>SHAREHOLDER INFORMATION</t>
  </si>
  <si>
    <t>STOCK LISTING</t>
  </si>
  <si>
    <t>Ticker symbol: PNW on</t>
  </si>
  <si>
    <t>New York Stock Exchange</t>
  </si>
  <si>
    <t>ANNUAL MEETING OF SHAREHOLDERS</t>
  </si>
  <si>
    <t>CORPORATE HEADQUARTERS</t>
  </si>
  <si>
    <t>400 North 5th Street</t>
  </si>
  <si>
    <t>Net cash flow provided by (used for) investing activities</t>
  </si>
  <si>
    <t>ELECTRIC OPERATING REVENUES 
     (dollars in thousands)</t>
  </si>
  <si>
    <t>ELECTRIC SALES (MWH)</t>
  </si>
  <si>
    <t xml:space="preserve">    </t>
  </si>
  <si>
    <t>Includes Ocotillo, Saguaro, Sundance, Yucca, and Douglas. Silverhawk included for 2005 and 2004 only.</t>
  </si>
  <si>
    <t>APS DISPOSITION OF ENERGY (MWH)</t>
  </si>
  <si>
    <t>EARNINGS PER WEIGHTED-AVERAGE COMMON SHARE 
      OUTSTANDING - DILUTED</t>
  </si>
  <si>
    <t>YEAR ENDED DECEMBER 31, 2010</t>
  </si>
  <si>
    <t>DECEMBER 31, 2010</t>
  </si>
  <si>
    <t>INCOME FROM CONTINUING OPERATIONS 
     BEFORE INCOME TAXES</t>
  </si>
  <si>
    <t>Less: Net income attributable to noncontrolling interests</t>
  </si>
  <si>
    <t>Accrued unbilled revenues</t>
  </si>
  <si>
    <t>Accumulated depreciation and amortization</t>
  </si>
  <si>
    <t>Palo Verde sale leaseback, net of accumulated depreciation</t>
  </si>
  <si>
    <t>Regulatory assets</t>
  </si>
  <si>
    <t>Palo Verde sale leaseback lessor notes</t>
  </si>
  <si>
    <t>Total long-term debt less current maturities</t>
  </si>
  <si>
    <t>Accumulated other comprehensive loss:</t>
  </si>
  <si>
    <t xml:space="preserve">     Total accumulated other comprehensive loss</t>
  </si>
  <si>
    <t>Noncontrolling interests</t>
  </si>
  <si>
    <t>Gain on real estate debt restructuring</t>
  </si>
  <si>
    <t>Proceeds from sale of district cooling business</t>
  </si>
  <si>
    <t>Repayment of long-term debt</t>
  </si>
  <si>
    <t>NET INCOME ATTRIBUTABLE TO COMMON SHAREHOLDER</t>
  </si>
  <si>
    <t>Gain on sale of district cooling business</t>
  </si>
  <si>
    <t>CONSOLIDATED STATEMENTS OF INCOME</t>
  </si>
  <si>
    <t>CONSOLIDATED BALANCE SHEETS</t>
  </si>
  <si>
    <t>Total shareholder equity</t>
  </si>
  <si>
    <t>Total property, plant, and equipment</t>
  </si>
  <si>
    <t xml:space="preserve">Customer advances </t>
  </si>
  <si>
    <t xml:space="preserve">NET INCOME (LOSS) ATTRIBUTABLE TO COMMON SHAREHOLDERS </t>
  </si>
  <si>
    <t>Palo Verde sale leaseback lessor notes less current maturities</t>
  </si>
  <si>
    <t>Total shareholders' equity</t>
  </si>
  <si>
    <t>Income tax expense (benefit): 2010, $12,808; 2009, $(107,596); 2008, $$(11,658); 2007, $4,486; 2006, $(5,737); and 2005, ($59,846).</t>
  </si>
  <si>
    <t xml:space="preserve">Other changes in real estate assets </t>
  </si>
  <si>
    <t>Dividends from (investments in) subsidiaries - net</t>
  </si>
  <si>
    <t xml:space="preserve">     Total long-term debt less current maturities</t>
  </si>
  <si>
    <t>2005-2010</t>
  </si>
  <si>
    <t>2000-2010</t>
  </si>
  <si>
    <t>January 2015</t>
  </si>
  <si>
    <t>Brenda Burns (Rep.)</t>
  </si>
  <si>
    <t>Gary Pierce (Rep.)  (Chairman)</t>
  </si>
  <si>
    <t>Regulatory developments are discussed in detail in a number of sections of the 2010 Annual Report on Form 10-K for Pinnacle West and APS. See "Regulation and Competition" in Item 1; "Factors Affecting Our Financial Outlook" in Management's Discussion and Analysis of Financial Condition and Results of Operations in Item 7; and Note 3 of Notes to Consolidated Financial Statements, "Regulatory Matters," in Item 8.</t>
  </si>
  <si>
    <t>IN SERVICE AS OF DECEMBER 31, 2010</t>
  </si>
  <si>
    <t>Wednesday, May 18, 2011 at 10:30 a.m. (MST)</t>
  </si>
  <si>
    <t>Heard Museum</t>
  </si>
  <si>
    <t>2301 North Central Avenue</t>
  </si>
  <si>
    <t>Phoenix, Arizona 85004-1323</t>
  </si>
  <si>
    <t>bnymellon.com/shareowner/equityaccess</t>
  </si>
  <si>
    <t xml:space="preserve">SOLAR GENERATION </t>
  </si>
  <si>
    <t>Multiple facilities</t>
  </si>
  <si>
    <t>Accumulated other comprehensive (loss) income:</t>
  </si>
  <si>
    <t>Common equity</t>
  </si>
  <si>
    <t>Total deferred debits</t>
  </si>
  <si>
    <t>Shareholders' equity</t>
  </si>
  <si>
    <t>2010 STATISTICAL REPORT FOR FINANCIAL ANALYSIS</t>
  </si>
  <si>
    <t>Consolidating Statement of Income</t>
  </si>
  <si>
    <t>Consolidating Statement of Cash Flows</t>
  </si>
  <si>
    <t xml:space="preserve">CONSOLIDATING STATEMENT OF INCOME </t>
  </si>
  <si>
    <t xml:space="preserve">
Parent Company </t>
  </si>
  <si>
    <t>CONSOLIDATING STATEMENT OF CASH FLOWS</t>
  </si>
  <si>
    <t>Recovery – The PSA rate is adjusted annually each February 1 (unless otherwise approved by the ACC).  The PSA rate includes (a) a “Forward Component,” under which APS recovers or refunds differences between expected fuel and purchased power costs for the upcoming calendar year and those embedded in the Base Fuel Rate; (b) a “Historical Component,” under which differences between actual fuel and purchased power costs and those recovered through the combination of the Base Fuel Rate and the Forward Component are recovered during the next PSA Year; and (c) a “Transition Component,” under which APS may seek mid-year PSA rate changes due to large variances between actual fuel and purchased power costs and the combination of the Base Fuel Rate and the Forward Component.</t>
  </si>
  <si>
    <t>In 2006, the ACC approved the Arizona Renewable Energy Standard and Tariff.  Under the RES, electric utilities regulated by the ACC must supply an increasing percentage of their retail electric energy sales from eligible renewable resources, including solar, wind, biomass, biogas and geothermal technologies.  In order to achieve these requirements, the ACC allows APS to include a surcharge on customer bills to recover the approved amounts for use on renewable energy projects.  Each year APS is required to file a five-year implementation plan with the ACC and seek approval for the upcoming year’s RES funding amount and the related surcharge amount.</t>
  </si>
  <si>
    <t xml:space="preserve">In July 2008, the FERC approved an Open Access Transmission Tariff for APS to move from fixed rates to a formula rate-setting methodology in order to more accurately reflect the costs that APS incurs in providing transmission services.  The formula rate is updated each year effective June 1 on the basis of APS’ actual cost of service, as disclosed in APS’ FERC Form 1 report for the previous fiscal year, and projected capital expenditures.  A large portion of the rate represents charges for transmission services to serve APS’ retail customers (Retail Transmission Charges).  In order to recover the Retail Transmission Charges, APS must file an application with the ACC under the Transmission Cost Adjustor (TCA) mechanism, through which changes in Retail Transmission Charges can be reflected in APS’ retail rates. </t>
  </si>
  <si>
    <t>Various Arizona sites</t>
  </si>
  <si>
    <t>Shareowner Services at (800) 457-2983;</t>
  </si>
  <si>
    <t>bnymellon.com/shareowner/equityaccess;</t>
  </si>
  <si>
    <t>Geoffrey Wendt</t>
  </si>
  <si>
    <t>(602) 250-5643</t>
  </si>
  <si>
    <t>(e)</t>
  </si>
  <si>
    <t>Debt adjusted to include purchase power agreements and other imputed debt.</t>
  </si>
  <si>
    <t>2009 and prior periods have been reclassified in accordance with amended accounting guidance related to variable interest entities.</t>
  </si>
  <si>
    <t>Purchase power contracts (a)</t>
  </si>
  <si>
    <t>on Form 10-K filed with the Securities and</t>
  </si>
  <si>
    <t>Pinnacle West's 2010 Summary Annual Report</t>
  </si>
  <si>
    <t>SUMMARY ANNUAL REPORT AND FORM 10-K</t>
  </si>
  <si>
    <t>Net of income tax expense (benefit) for respective period.</t>
  </si>
  <si>
    <t>Non-cash income as percent of earnings (b)</t>
  </si>
  <si>
    <t>Net cash flow as percent of capital expenditures (c)</t>
  </si>
  <si>
    <t xml:space="preserve">(c) </t>
  </si>
  <si>
    <t>Adjusted debt as percent of total capital (e)</t>
  </si>
  <si>
    <t>CAPITALIZATION RATIOS (year-end)(d)</t>
  </si>
</sst>
</file>

<file path=xl/styles.xml><?xml version="1.0" encoding="utf-8"?>
<styleSheet xmlns="http://schemas.openxmlformats.org/spreadsheetml/2006/main">
  <numFmts count="2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0\)"/>
    <numFmt numFmtId="165" formatCode="_(&quot;$&quot;* #,##0_);_(&quot;$&quot;* \(#,##0\);_(&quot;$&quot;* &quot;-&quot;??_);_(@_)"/>
    <numFmt numFmtId="166" formatCode="_(&quot;$&quot;* #,##0.000_);_(&quot;$&quot;* \(#,##0.000\);_(&quot;$&quot;* &quot;-&quot;???_);_(@_)"/>
    <numFmt numFmtId="167" formatCode="_(&quot;$&quot;* #,##0.000_);_(&quot;$&quot;* \(#,##0.000\);_(&quot;$&quot;* &quot;-&quot;??_);_(@_)"/>
    <numFmt numFmtId="168" formatCode="_(* #,##0.0_);_(* \(#,##0.0\);_(* &quot;-&quot;_);_(@_)"/>
    <numFmt numFmtId="169" formatCode="_(* #,##0.00_);_(* \(#,##0.00\);_(* &quot;-&quot;_);_(@_)"/>
    <numFmt numFmtId="170" formatCode="0.0"/>
    <numFmt numFmtId="171" formatCode="_(* #,##0.0_);_(* \(#,##0.0\);_(* &quot;-&quot;??_);_(@_)"/>
    <numFmt numFmtId="172" formatCode="_(* #,##0_);_(* \(#,##0\);_(* &quot;-&quot;??_);_(@_)"/>
    <numFmt numFmtId="173" formatCode="0.0%"/>
    <numFmt numFmtId="174" formatCode="_(* #,##0.0_);_(* \(#,##0.0\);_(* &quot;-&quot;?_);_(@_)"/>
    <numFmt numFmtId="175" formatCode="0.0E+00"/>
    <numFmt numFmtId="176" formatCode="0.00_);\(0.00\)"/>
    <numFmt numFmtId="177" formatCode="0.0_);\(0.0\)"/>
    <numFmt numFmtId="178" formatCode="#,##0.0"/>
    <numFmt numFmtId="179" formatCode="_(* #,##0.00_);_(* \(#,##0.00\);_(* &quot;-&quot;?_);_(@_)"/>
    <numFmt numFmtId="180" formatCode="_(* #,##0.000_);_(* \(#,##0.000\);_(* &quot;-&quot;??_);_(@_)"/>
    <numFmt numFmtId="181" formatCode="#,##0.00;[Red]#,##0.00"/>
    <numFmt numFmtId="182" formatCode="mmmm\ d\,\ yyyy"/>
    <numFmt numFmtId="183" formatCode="[$-409]mmmm\ d\,\ yyyy;@"/>
    <numFmt numFmtId="184" formatCode="#,##0.0_);\(#,##0.0\)"/>
    <numFmt numFmtId="185" formatCode="_(* #,##0.0000_);_(* \(#,##0.0000\);_(* &quot;-&quot;_);_(@_)"/>
  </numFmts>
  <fonts count="49">
    <font>
      <sz val="10"/>
      <name val="Arial"/>
    </font>
    <font>
      <sz val="10"/>
      <name val="Arial"/>
      <family val="2"/>
    </font>
    <font>
      <b/>
      <sz val="10"/>
      <name val="Arial"/>
      <family val="2"/>
    </font>
    <font>
      <sz val="10"/>
      <name val="Arial"/>
      <family val="2"/>
    </font>
    <font>
      <b/>
      <i/>
      <sz val="9"/>
      <name val="Arial"/>
      <family val="2"/>
    </font>
    <font>
      <b/>
      <sz val="10"/>
      <color indexed="10"/>
      <name val="Arial"/>
      <family val="2"/>
    </font>
    <font>
      <sz val="10"/>
      <color indexed="8"/>
      <name val="Arial"/>
      <family val="2"/>
    </font>
    <font>
      <i/>
      <sz val="10"/>
      <name val="Arial"/>
      <family val="2"/>
    </font>
    <font>
      <b/>
      <sz val="10"/>
      <color indexed="8"/>
      <name val="Arial"/>
      <family val="2"/>
    </font>
    <font>
      <sz val="10"/>
      <color indexed="10"/>
      <name val="Arial"/>
      <family val="2"/>
    </font>
    <font>
      <sz val="8"/>
      <name val="Arial"/>
      <family val="2"/>
    </font>
    <font>
      <b/>
      <sz val="9"/>
      <name val="Arial"/>
      <family val="2"/>
    </font>
    <font>
      <b/>
      <sz val="10"/>
      <name val="Times New Roman"/>
      <family val="1"/>
    </font>
    <font>
      <b/>
      <i/>
      <sz val="10"/>
      <name val="Times New Roman"/>
      <family val="1"/>
    </font>
    <font>
      <sz val="10"/>
      <name val="Times New Roman"/>
      <family val="1"/>
    </font>
    <font>
      <sz val="8"/>
      <name val="Times New Roman"/>
      <family val="1"/>
    </font>
    <font>
      <b/>
      <sz val="10"/>
      <color indexed="10"/>
      <name val="Times New Roman"/>
      <family val="1"/>
    </font>
    <font>
      <sz val="9"/>
      <name val="Arial"/>
      <family val="2"/>
    </font>
    <font>
      <sz val="10"/>
      <color indexed="8"/>
      <name val="Times New Roman"/>
      <family val="1"/>
    </font>
    <font>
      <sz val="9"/>
      <color indexed="8"/>
      <name val="Arial"/>
      <family val="2"/>
    </font>
    <font>
      <i/>
      <sz val="9"/>
      <name val="Arial"/>
      <family val="2"/>
    </font>
    <font>
      <sz val="10"/>
      <color indexed="12"/>
      <name val="Arial"/>
      <family val="2"/>
    </font>
    <font>
      <b/>
      <sz val="8"/>
      <name val="Times New Roman"/>
      <family val="1"/>
    </font>
    <font>
      <b/>
      <i/>
      <sz val="10"/>
      <name val="Verdana"/>
      <family val="2"/>
    </font>
    <font>
      <sz val="10"/>
      <name val="Verdana"/>
      <family val="2"/>
    </font>
    <font>
      <b/>
      <sz val="10"/>
      <name val="Verdana"/>
      <family val="2"/>
    </font>
    <font>
      <b/>
      <sz val="9"/>
      <name val="Verdana"/>
      <family val="2"/>
    </font>
    <font>
      <sz val="9"/>
      <name val="Verdana"/>
      <family val="2"/>
    </font>
    <font>
      <b/>
      <i/>
      <sz val="9"/>
      <name val="Verdana"/>
      <family val="2"/>
    </font>
    <font>
      <b/>
      <i/>
      <sz val="8"/>
      <name val="Verdana"/>
      <family val="2"/>
    </font>
    <font>
      <i/>
      <sz val="8"/>
      <name val="Verdana"/>
      <family val="2"/>
    </font>
    <font>
      <sz val="10"/>
      <color indexed="8"/>
      <name val="Verdana"/>
      <family val="2"/>
    </font>
    <font>
      <sz val="8"/>
      <name val="Verdana"/>
      <family val="2"/>
    </font>
    <font>
      <sz val="9"/>
      <color indexed="8"/>
      <name val="Verdana"/>
      <family val="2"/>
    </font>
    <font>
      <b/>
      <sz val="9"/>
      <color indexed="8"/>
      <name val="Verdana"/>
      <family val="2"/>
    </font>
    <font>
      <b/>
      <sz val="10"/>
      <color indexed="8"/>
      <name val="Verdana"/>
      <family val="2"/>
    </font>
    <font>
      <b/>
      <sz val="11"/>
      <name val="Verdana"/>
      <family val="2"/>
    </font>
    <font>
      <sz val="12"/>
      <name val="Times New Roman"/>
      <family val="1"/>
    </font>
    <font>
      <i/>
      <sz val="10"/>
      <name val="Times New Roman"/>
      <family val="1"/>
    </font>
    <font>
      <b/>
      <i/>
      <sz val="8"/>
      <color indexed="10"/>
      <name val="Verdana"/>
      <family val="2"/>
    </font>
    <font>
      <b/>
      <sz val="12"/>
      <color indexed="10"/>
      <name val="Verdana"/>
      <family val="2"/>
    </font>
    <font>
      <i/>
      <sz val="9"/>
      <name val="Verdana"/>
      <family val="2"/>
    </font>
    <font>
      <sz val="10"/>
      <color rgb="FFFF0000"/>
      <name val="Arial"/>
      <family val="2"/>
    </font>
    <font>
      <b/>
      <sz val="10"/>
      <color rgb="FFFF0000"/>
      <name val="Verdana"/>
      <family val="2"/>
    </font>
    <font>
      <b/>
      <sz val="10"/>
      <color rgb="FFFF0000"/>
      <name val="Arial"/>
      <family val="2"/>
    </font>
    <font>
      <sz val="10"/>
      <color rgb="FFFF0000"/>
      <name val="Verdana"/>
      <family val="2"/>
    </font>
    <font>
      <sz val="10"/>
      <color rgb="FFFF0000"/>
      <name val="Times New Roman"/>
      <family val="1"/>
    </font>
    <font>
      <b/>
      <sz val="10"/>
      <color rgb="FFFF0000"/>
      <name val="Times New Roman"/>
      <family val="1"/>
    </font>
    <font>
      <i/>
      <sz val="8"/>
      <name val="Arial"/>
      <family val="2"/>
    </font>
  </fonts>
  <fills count="2">
    <fill>
      <patternFill patternType="none"/>
    </fill>
    <fill>
      <patternFill patternType="gray125"/>
    </fill>
  </fills>
  <borders count="11">
    <border>
      <left/>
      <right/>
      <top/>
      <bottom/>
      <diagonal/>
    </border>
    <border>
      <left/>
      <right/>
      <top/>
      <bottom style="thin">
        <color indexed="64"/>
      </bottom>
      <diagonal/>
    </border>
    <border>
      <left/>
      <right/>
      <top style="dotted">
        <color indexed="64"/>
      </top>
      <bottom/>
      <diagonal/>
    </border>
    <border>
      <left/>
      <right style="thin">
        <color indexed="64"/>
      </right>
      <top/>
      <bottom/>
      <diagonal/>
    </border>
    <border>
      <left/>
      <right/>
      <top/>
      <bottom style="dotted">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right/>
      <top/>
      <bottom style="medium">
        <color indexed="64"/>
      </bottom>
      <diagonal/>
    </border>
  </borders>
  <cellStyleXfs count="12">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59">
    <xf numFmtId="0" fontId="0" fillId="0" borderId="0" xfId="0"/>
    <xf numFmtId="0" fontId="3" fillId="0" borderId="0" xfId="0" applyFont="1"/>
    <xf numFmtId="0" fontId="3" fillId="0" borderId="0" xfId="0" applyFont="1" applyFill="1" applyBorder="1"/>
    <xf numFmtId="42" fontId="3" fillId="0" borderId="0" xfId="0" applyNumberFormat="1" applyFont="1" applyFill="1" applyBorder="1"/>
    <xf numFmtId="41" fontId="3" fillId="0" borderId="0" xfId="0" applyNumberFormat="1" applyFont="1" applyFill="1" applyBorder="1"/>
    <xf numFmtId="172" fontId="3" fillId="0" borderId="0" xfId="1" applyNumberFormat="1" applyFont="1" applyFill="1" applyBorder="1" applyAlignment="1">
      <alignment horizontal="right"/>
    </xf>
    <xf numFmtId="41" fontId="2" fillId="0" borderId="0" xfId="0" applyNumberFormat="1" applyFont="1" applyFill="1" applyBorder="1"/>
    <xf numFmtId="0" fontId="2" fillId="0" borderId="0" xfId="0" applyFont="1" applyFill="1" applyBorder="1"/>
    <xf numFmtId="0" fontId="2" fillId="0" borderId="0" xfId="0" applyFont="1" applyFill="1"/>
    <xf numFmtId="0" fontId="3" fillId="0" borderId="0" xfId="0" applyFont="1" applyFill="1"/>
    <xf numFmtId="41" fontId="3" fillId="0" borderId="0" xfId="0" applyNumberFormat="1" applyFont="1" applyFill="1"/>
    <xf numFmtId="41" fontId="3" fillId="0" borderId="0" xfId="0" applyNumberFormat="1" applyFont="1" applyFill="1" applyBorder="1" applyAlignment="1">
      <alignment horizontal="center"/>
    </xf>
    <xf numFmtId="0" fontId="3" fillId="0" borderId="0" xfId="0" quotePrefix="1" applyFont="1" applyFill="1" applyBorder="1" applyAlignment="1">
      <alignment horizontal="left"/>
    </xf>
    <xf numFmtId="41" fontId="3" fillId="0" borderId="0" xfId="0" applyNumberFormat="1" applyFont="1" applyFill="1" applyBorder="1" applyAlignment="1">
      <alignment horizontal="right"/>
    </xf>
    <xf numFmtId="41" fontId="2" fillId="0" borderId="0" xfId="0" applyNumberFormat="1" applyFont="1" applyFill="1" applyBorder="1" applyAlignment="1">
      <alignment horizontal="right"/>
    </xf>
    <xf numFmtId="164" fontId="2" fillId="0" borderId="0" xfId="0" applyNumberFormat="1" applyFont="1" applyFill="1" applyBorder="1"/>
    <xf numFmtId="41" fontId="3" fillId="0" borderId="0" xfId="1" applyNumberFormat="1" applyFont="1" applyFill="1" applyBorder="1" applyAlignment="1">
      <alignment horizontal="right"/>
    </xf>
    <xf numFmtId="37" fontId="3" fillId="0" borderId="0" xfId="0" applyNumberFormat="1" applyFont="1" applyFill="1" applyBorder="1" applyAlignment="1">
      <alignment horizontal="right"/>
    </xf>
    <xf numFmtId="43" fontId="3" fillId="0" borderId="0" xfId="0" applyNumberFormat="1" applyFont="1" applyFill="1" applyBorder="1"/>
    <xf numFmtId="43" fontId="3" fillId="0" borderId="0" xfId="1" applyNumberFormat="1" applyFont="1" applyFill="1" applyBorder="1" applyAlignment="1">
      <alignment horizontal="right"/>
    </xf>
    <xf numFmtId="43" fontId="3" fillId="0" borderId="0" xfId="1" applyFont="1" applyFill="1" applyBorder="1" applyAlignment="1">
      <alignment horizontal="right"/>
    </xf>
    <xf numFmtId="41" fontId="3" fillId="0" borderId="0" xfId="1" applyNumberFormat="1" applyFont="1" applyFill="1" applyBorder="1"/>
    <xf numFmtId="42" fontId="3" fillId="0" borderId="0" xfId="3" applyNumberFormat="1" applyFont="1" applyFill="1" applyBorder="1"/>
    <xf numFmtId="3" fontId="3" fillId="0" borderId="0" xfId="0" applyNumberFormat="1" applyFont="1" applyFill="1"/>
    <xf numFmtId="3" fontId="3" fillId="0" borderId="0" xfId="0" applyNumberFormat="1" applyFont="1" applyFill="1" applyBorder="1"/>
    <xf numFmtId="174" fontId="3" fillId="0" borderId="0" xfId="0" applyNumberFormat="1" applyFont="1" applyFill="1" applyBorder="1"/>
    <xf numFmtId="41" fontId="3" fillId="0" borderId="0" xfId="3" applyNumberFormat="1" applyFont="1" applyFill="1" applyBorder="1"/>
    <xf numFmtId="165" fontId="3" fillId="0" borderId="0" xfId="3" applyNumberFormat="1" applyFont="1" applyFill="1" applyBorder="1"/>
    <xf numFmtId="44" fontId="3" fillId="0" borderId="0" xfId="3" applyNumberFormat="1" applyFont="1" applyFill="1" applyBorder="1"/>
    <xf numFmtId="44" fontId="3" fillId="0" borderId="0" xfId="3" applyFont="1" applyFill="1" applyBorder="1"/>
    <xf numFmtId="166" fontId="3" fillId="0" borderId="0" xfId="3" applyNumberFormat="1" applyFont="1" applyFill="1" applyBorder="1"/>
    <xf numFmtId="0" fontId="3" fillId="0" borderId="0" xfId="0" applyFont="1" applyFill="1" applyBorder="1" applyAlignment="1">
      <alignment horizontal="right"/>
    </xf>
    <xf numFmtId="0" fontId="3" fillId="0" borderId="0" xfId="0" applyNumberFormat="1" applyFont="1" applyFill="1" applyBorder="1"/>
    <xf numFmtId="0" fontId="3" fillId="0" borderId="0" xfId="0" applyFont="1" applyFill="1" applyBorder="1" applyAlignment="1">
      <alignment horizontal="left"/>
    </xf>
    <xf numFmtId="0" fontId="2" fillId="0" borderId="0" xfId="5" applyFont="1" applyFill="1" applyBorder="1"/>
    <xf numFmtId="172" fontId="3" fillId="0" borderId="0" xfId="1" applyNumberFormat="1" applyFont="1" applyFill="1" applyBorder="1"/>
    <xf numFmtId="41" fontId="2" fillId="0" borderId="0" xfId="0" applyNumberFormat="1" applyFont="1" applyFill="1" applyBorder="1" applyAlignment="1">
      <alignment horizontal="left"/>
    </xf>
    <xf numFmtId="174" fontId="2" fillId="0" borderId="0" xfId="0" applyNumberFormat="1" applyFont="1" applyFill="1" applyBorder="1"/>
    <xf numFmtId="0" fontId="3" fillId="0" borderId="0" xfId="0" applyNumberFormat="1" applyFont="1" applyFill="1" applyBorder="1" applyAlignment="1">
      <alignment horizontal="left"/>
    </xf>
    <xf numFmtId="173" fontId="3" fillId="0" borderId="0" xfId="7" applyNumberFormat="1" applyFont="1" applyFill="1" applyBorder="1"/>
    <xf numFmtId="174" fontId="3" fillId="0" borderId="0" xfId="1" applyNumberFormat="1" applyFont="1" applyFill="1" applyBorder="1" applyAlignment="1">
      <alignment horizontal="right"/>
    </xf>
    <xf numFmtId="0" fontId="2" fillId="0" borderId="0" xfId="5" applyFont="1" applyFill="1" applyBorder="1" applyAlignment="1">
      <alignment horizontal="left"/>
    </xf>
    <xf numFmtId="0" fontId="7" fillId="0" borderId="0" xfId="0" applyFont="1" applyFill="1" applyBorder="1" applyAlignment="1">
      <alignment horizontal="center"/>
    </xf>
    <xf numFmtId="0" fontId="2" fillId="0" borderId="0" xfId="0" applyFont="1" applyFill="1" applyBorder="1" applyAlignment="1"/>
    <xf numFmtId="0" fontId="3" fillId="0" borderId="0" xfId="0" applyFont="1" applyFill="1" applyBorder="1" applyAlignment="1"/>
    <xf numFmtId="0" fontId="2" fillId="0" borderId="0" xfId="0" applyFont="1" applyFill="1" applyAlignment="1">
      <alignment horizontal="left"/>
    </xf>
    <xf numFmtId="0" fontId="3" fillId="0" borderId="0" xfId="0" applyNumberFormat="1" applyFont="1" applyFill="1"/>
    <xf numFmtId="0" fontId="3" fillId="0" borderId="0" xfId="3" applyNumberFormat="1" applyFont="1" applyFill="1" applyBorder="1"/>
    <xf numFmtId="174" fontId="3" fillId="0" borderId="0" xfId="1" applyNumberFormat="1" applyFont="1" applyFill="1" applyBorder="1"/>
    <xf numFmtId="0" fontId="3" fillId="0" borderId="0" xfId="7" applyNumberFormat="1" applyFont="1" applyFill="1" applyBorder="1"/>
    <xf numFmtId="175" fontId="3" fillId="0" borderId="0" xfId="1" applyNumberFormat="1" applyFont="1" applyFill="1" applyBorder="1"/>
    <xf numFmtId="0" fontId="3" fillId="0" borderId="0" xfId="1" applyNumberFormat="1" applyFont="1" applyFill="1" applyBorder="1"/>
    <xf numFmtId="37" fontId="3" fillId="0" borderId="0" xfId="0" applyNumberFormat="1" applyFont="1" applyFill="1" applyBorder="1"/>
    <xf numFmtId="39" fontId="3" fillId="0" borderId="0" xfId="0" applyNumberFormat="1" applyFont="1" applyFill="1" applyBorder="1"/>
    <xf numFmtId="37" fontId="3" fillId="0" borderId="0" xfId="3" applyNumberFormat="1" applyFont="1" applyFill="1" applyBorder="1"/>
    <xf numFmtId="0" fontId="2" fillId="0" borderId="0" xfId="0" quotePrefix="1" applyFont="1" applyFill="1" applyBorder="1" applyAlignment="1">
      <alignment horizontal="left"/>
    </xf>
    <xf numFmtId="0" fontId="2" fillId="0" borderId="0" xfId="0" applyFont="1" applyFill="1" applyBorder="1" applyAlignment="1">
      <alignment wrapText="1"/>
    </xf>
    <xf numFmtId="0" fontId="3" fillId="0" borderId="0" xfId="0" applyFont="1" applyFill="1" applyBorder="1" applyAlignment="1">
      <alignment horizontal="left" indent="1"/>
    </xf>
    <xf numFmtId="0" fontId="3" fillId="0" borderId="0" xfId="0" quotePrefix="1" applyFont="1" applyFill="1" applyBorder="1" applyAlignment="1">
      <alignment horizontal="left" indent="1"/>
    </xf>
    <xf numFmtId="0" fontId="2" fillId="0" borderId="0" xfId="0" applyFont="1" applyFill="1" applyBorder="1" applyAlignment="1">
      <alignment horizontal="left"/>
    </xf>
    <xf numFmtId="0" fontId="3" fillId="0" borderId="0" xfId="0" applyFont="1" applyFill="1" applyAlignment="1">
      <alignment horizontal="left"/>
    </xf>
    <xf numFmtId="0" fontId="3" fillId="0" borderId="0" xfId="0" applyFont="1" applyFill="1" applyBorder="1" applyAlignment="1">
      <alignment horizontal="center"/>
    </xf>
    <xf numFmtId="0" fontId="3" fillId="0" borderId="0" xfId="0" applyFont="1" applyFill="1" applyAlignment="1"/>
    <xf numFmtId="0" fontId="3" fillId="0" borderId="0" xfId="0" applyFont="1" applyFill="1" applyBorder="1" applyAlignment="1">
      <alignment wrapText="1"/>
    </xf>
    <xf numFmtId="0" fontId="6" fillId="0" borderId="0" xfId="0" applyFont="1" applyFill="1" applyBorder="1"/>
    <xf numFmtId="42" fontId="3" fillId="0" borderId="0" xfId="3" applyNumberFormat="1" applyFont="1" applyFill="1" applyBorder="1" applyAlignment="1">
      <alignment horizontal="center"/>
    </xf>
    <xf numFmtId="172" fontId="2" fillId="0" borderId="0" xfId="1" applyNumberFormat="1" applyFont="1" applyFill="1" applyBorder="1"/>
    <xf numFmtId="181" fontId="3" fillId="0" borderId="0" xfId="0" applyNumberFormat="1" applyFont="1" applyFill="1" applyBorder="1"/>
    <xf numFmtId="172" fontId="6" fillId="0" borderId="0" xfId="1" applyNumberFormat="1" applyFont="1" applyFill="1" applyBorder="1"/>
    <xf numFmtId="172" fontId="8" fillId="0" borderId="0" xfId="1" applyNumberFormat="1" applyFont="1" applyFill="1" applyBorder="1"/>
    <xf numFmtId="41" fontId="3" fillId="0" borderId="0" xfId="1" applyNumberFormat="1" applyFont="1" applyFill="1"/>
    <xf numFmtId="41" fontId="3" fillId="0" borderId="0" xfId="1" applyNumberFormat="1" applyFont="1" applyFill="1" applyAlignment="1">
      <alignment horizontal="right"/>
    </xf>
    <xf numFmtId="41" fontId="2" fillId="0" borderId="0" xfId="1" applyNumberFormat="1" applyFont="1" applyFill="1" applyBorder="1"/>
    <xf numFmtId="41" fontId="3" fillId="0" borderId="0" xfId="1" applyNumberFormat="1" applyFont="1" applyFill="1" applyBorder="1" applyAlignment="1">
      <alignment horizontal="center"/>
    </xf>
    <xf numFmtId="41" fontId="3" fillId="0" borderId="0" xfId="1" quotePrefix="1" applyNumberFormat="1" applyFont="1" applyFill="1" applyBorder="1" applyAlignment="1">
      <alignment horizontal="left"/>
    </xf>
    <xf numFmtId="42" fontId="3" fillId="0" borderId="0" xfId="3" applyNumberFormat="1" applyFont="1" applyFill="1" applyBorder="1" applyAlignment="1">
      <alignment horizontal="right"/>
    </xf>
    <xf numFmtId="41" fontId="3" fillId="0" borderId="0" xfId="1" applyNumberFormat="1" applyFont="1" applyFill="1" applyBorder="1" applyAlignment="1">
      <alignment horizontal="left"/>
    </xf>
    <xf numFmtId="41" fontId="2" fillId="0" borderId="0" xfId="1" applyNumberFormat="1" applyFont="1" applyFill="1" applyBorder="1" applyAlignment="1">
      <alignment horizontal="right"/>
    </xf>
    <xf numFmtId="41" fontId="3" fillId="0" borderId="0" xfId="1" quotePrefix="1" applyNumberFormat="1" applyFont="1" applyFill="1" applyBorder="1" applyAlignment="1">
      <alignment horizontal="right"/>
    </xf>
    <xf numFmtId="42" fontId="3" fillId="0" borderId="0" xfId="1" applyNumberFormat="1" applyFont="1" applyFill="1" applyBorder="1" applyAlignment="1">
      <alignment horizontal="right"/>
    </xf>
    <xf numFmtId="42" fontId="2" fillId="0" borderId="0" xfId="3" applyNumberFormat="1" applyFont="1" applyFill="1" applyBorder="1"/>
    <xf numFmtId="172" fontId="3" fillId="0" borderId="0" xfId="1" applyNumberFormat="1" applyFont="1" applyFill="1" applyBorder="1" applyAlignment="1">
      <alignment horizontal="center"/>
    </xf>
    <xf numFmtId="41" fontId="6" fillId="0" borderId="0" xfId="1" applyNumberFormat="1" applyFont="1" applyFill="1" applyBorder="1"/>
    <xf numFmtId="172" fontId="3" fillId="0" borderId="0" xfId="1" quotePrefix="1" applyNumberFormat="1" applyFont="1" applyFill="1" applyBorder="1" applyAlignment="1">
      <alignment horizontal="right"/>
    </xf>
    <xf numFmtId="165" fontId="9" fillId="0" borderId="0" xfId="3" applyNumberFormat="1" applyFont="1" applyFill="1"/>
    <xf numFmtId="41" fontId="9" fillId="0" borderId="0" xfId="1" applyNumberFormat="1" applyFont="1" applyFill="1"/>
    <xf numFmtId="0" fontId="3" fillId="0" borderId="0" xfId="0" applyFont="1" applyAlignment="1">
      <alignment horizontal="right"/>
    </xf>
    <xf numFmtId="0" fontId="4" fillId="0" borderId="0" xfId="0" applyFont="1" applyBorder="1" applyAlignment="1">
      <alignment horizontal="right"/>
    </xf>
    <xf numFmtId="10" fontId="3" fillId="0" borderId="0" xfId="7" applyNumberFormat="1" applyFont="1" applyFill="1"/>
    <xf numFmtId="0" fontId="2" fillId="0" borderId="0" xfId="0" applyFont="1" applyFill="1" applyAlignment="1"/>
    <xf numFmtId="0" fontId="3" fillId="0" borderId="0" xfId="0" applyFont="1" applyFill="1" applyAlignment="1">
      <alignment horizontal="right"/>
    </xf>
    <xf numFmtId="166" fontId="3" fillId="0" borderId="0" xfId="3" applyNumberFormat="1" applyFont="1" applyFill="1" applyBorder="1" applyAlignment="1">
      <alignment horizontal="right"/>
    </xf>
    <xf numFmtId="0" fontId="2" fillId="0" borderId="0" xfId="0" applyNumberFormat="1" applyFont="1" applyFill="1" applyBorder="1"/>
    <xf numFmtId="0" fontId="2" fillId="0" borderId="0" xfId="0" applyNumberFormat="1" applyFont="1" applyFill="1" applyBorder="1" applyAlignment="1">
      <alignment horizontal="right"/>
    </xf>
    <xf numFmtId="9" fontId="3" fillId="0" borderId="0" xfId="7" applyNumberFormat="1" applyFont="1" applyFill="1" applyBorder="1"/>
    <xf numFmtId="1" fontId="3" fillId="0" borderId="0" xfId="0" applyNumberFormat="1" applyFont="1" applyFill="1" applyBorder="1"/>
    <xf numFmtId="0" fontId="3" fillId="0" borderId="0" xfId="0" applyFont="1" applyFill="1" applyBorder="1" applyAlignment="1">
      <alignment horizontal="left" wrapText="1"/>
    </xf>
    <xf numFmtId="42" fontId="2" fillId="0" borderId="0" xfId="3" applyNumberFormat="1" applyFont="1" applyFill="1" applyBorder="1" applyAlignment="1">
      <alignment horizontal="right"/>
    </xf>
    <xf numFmtId="42" fontId="3" fillId="0" borderId="0" xfId="0" applyNumberFormat="1" applyFont="1" applyFill="1" applyBorder="1" applyAlignment="1">
      <alignment horizontal="right"/>
    </xf>
    <xf numFmtId="164" fontId="3" fillId="0" borderId="0" xfId="0" applyNumberFormat="1" applyFont="1" applyFill="1" applyBorder="1"/>
    <xf numFmtId="44" fontId="2" fillId="0" borderId="0" xfId="3" applyFont="1" applyFill="1" applyBorder="1" applyAlignment="1">
      <alignment horizontal="left"/>
    </xf>
    <xf numFmtId="0" fontId="12" fillId="0" borderId="0" xfId="0" applyFont="1" applyFill="1"/>
    <xf numFmtId="0" fontId="14" fillId="0" borderId="0" xfId="0" applyFont="1" applyFill="1"/>
    <xf numFmtId="0" fontId="14" fillId="0" borderId="0" xfId="0" applyFont="1" applyFill="1" applyBorder="1"/>
    <xf numFmtId="42" fontId="14" fillId="0" borderId="0" xfId="0" applyNumberFormat="1" applyFont="1" applyFill="1" applyBorder="1"/>
    <xf numFmtId="44" fontId="14" fillId="0" borderId="0" xfId="3" applyFont="1" applyFill="1" applyBorder="1"/>
    <xf numFmtId="41" fontId="14" fillId="0" borderId="0" xfId="1" applyNumberFormat="1" applyFont="1" applyFill="1" applyBorder="1" applyAlignment="1">
      <alignment horizontal="right"/>
    </xf>
    <xf numFmtId="41" fontId="14" fillId="0" borderId="0" xfId="3" applyNumberFormat="1" applyFont="1" applyFill="1" applyBorder="1"/>
    <xf numFmtId="44" fontId="12" fillId="0" borderId="0" xfId="3" applyFont="1" applyFill="1" applyBorder="1" applyAlignment="1">
      <alignment horizontal="left"/>
    </xf>
    <xf numFmtId="41" fontId="14" fillId="0" borderId="0" xfId="1" applyNumberFormat="1" applyFont="1" applyFill="1" applyBorder="1"/>
    <xf numFmtId="44" fontId="12" fillId="0" borderId="0" xfId="3" applyFont="1" applyFill="1" applyBorder="1"/>
    <xf numFmtId="0" fontId="12" fillId="0" borderId="0" xfId="0" applyFont="1" applyFill="1" applyBorder="1"/>
    <xf numFmtId="0" fontId="15" fillId="0" borderId="0" xfId="0" applyFont="1" applyFill="1" applyBorder="1"/>
    <xf numFmtId="41" fontId="14" fillId="0" borderId="0" xfId="0" applyNumberFormat="1" applyFont="1" applyFill="1"/>
    <xf numFmtId="41" fontId="14" fillId="0" borderId="0" xfId="0" applyNumberFormat="1" applyFont="1" applyFill="1" applyBorder="1"/>
    <xf numFmtId="0" fontId="16" fillId="0" borderId="0" xfId="0" applyFont="1" applyFill="1"/>
    <xf numFmtId="0" fontId="14" fillId="0" borderId="0" xfId="0" applyFont="1" applyFill="1" applyBorder="1" applyAlignment="1">
      <alignment horizontal="right"/>
    </xf>
    <xf numFmtId="0" fontId="13" fillId="0" borderId="0" xfId="0" applyFont="1" applyFill="1"/>
    <xf numFmtId="0" fontId="11" fillId="0" borderId="0" xfId="0" applyFont="1" applyFill="1" applyBorder="1"/>
    <xf numFmtId="0" fontId="17" fillId="0" borderId="0" xfId="0" applyFont="1" applyFill="1" applyBorder="1"/>
    <xf numFmtId="182" fontId="14" fillId="0" borderId="0" xfId="0" applyNumberFormat="1" applyFont="1" applyFill="1" applyBorder="1" applyAlignment="1">
      <alignment horizontal="left"/>
    </xf>
    <xf numFmtId="0" fontId="14" fillId="0" borderId="0" xfId="0" applyFont="1" applyFill="1" applyBorder="1" applyAlignment="1">
      <alignment wrapText="1"/>
    </xf>
    <xf numFmtId="42" fontId="14" fillId="0" borderId="0" xfId="3" applyNumberFormat="1" applyFont="1" applyFill="1" applyBorder="1" applyAlignment="1">
      <alignment horizontal="center"/>
    </xf>
    <xf numFmtId="165" fontId="14" fillId="0" borderId="0" xfId="3" applyNumberFormat="1" applyFont="1" applyFill="1" applyBorder="1" applyAlignment="1">
      <alignment horizontal="center"/>
    </xf>
    <xf numFmtId="41" fontId="14" fillId="0" borderId="0" xfId="0" applyNumberFormat="1" applyFont="1" applyFill="1" applyBorder="1" applyAlignment="1">
      <alignment horizontal="center"/>
    </xf>
    <xf numFmtId="172" fontId="14" fillId="0" borderId="0" xfId="1" applyNumberFormat="1" applyFont="1" applyFill="1" applyBorder="1"/>
    <xf numFmtId="43" fontId="14" fillId="0" borderId="0" xfId="0" applyNumberFormat="1" applyFont="1" applyFill="1" applyBorder="1"/>
    <xf numFmtId="166" fontId="14" fillId="0" borderId="0" xfId="3" applyNumberFormat="1" applyFont="1" applyFill="1" applyBorder="1"/>
    <xf numFmtId="0" fontId="14" fillId="0" borderId="0" xfId="0" applyFont="1" applyFill="1" applyBorder="1" applyAlignment="1">
      <alignment horizontal="left"/>
    </xf>
    <xf numFmtId="1" fontId="17" fillId="0" borderId="0" xfId="0" applyNumberFormat="1" applyFont="1" applyFill="1" applyBorder="1"/>
    <xf numFmtId="42" fontId="12" fillId="0" borderId="0" xfId="3" applyNumberFormat="1" applyFont="1" applyFill="1" applyBorder="1"/>
    <xf numFmtId="0" fontId="14" fillId="0" borderId="0" xfId="0" quotePrefix="1" applyFont="1" applyFill="1" applyBorder="1" applyAlignment="1">
      <alignment horizontal="left"/>
    </xf>
    <xf numFmtId="49" fontId="3" fillId="0" borderId="0" xfId="0" applyNumberFormat="1" applyFont="1" applyFill="1" applyBorder="1" applyAlignment="1"/>
    <xf numFmtId="49" fontId="14" fillId="0" borderId="0" xfId="0" applyNumberFormat="1" applyFont="1" applyFill="1" applyBorder="1" applyAlignment="1"/>
    <xf numFmtId="172" fontId="14" fillId="0" borderId="0" xfId="1" applyNumberFormat="1" applyFont="1" applyFill="1" applyBorder="1" applyAlignment="1">
      <alignment wrapText="1"/>
    </xf>
    <xf numFmtId="0" fontId="12" fillId="0" borderId="0" xfId="0" quotePrefix="1" applyFont="1" applyFill="1" applyBorder="1" applyAlignment="1">
      <alignment horizontal="left"/>
    </xf>
    <xf numFmtId="1" fontId="14" fillId="0" borderId="0" xfId="0" applyNumberFormat="1" applyFont="1" applyFill="1" applyBorder="1"/>
    <xf numFmtId="0" fontId="12" fillId="0" borderId="0" xfId="0" applyFont="1" applyFill="1" applyBorder="1" applyAlignment="1">
      <alignment wrapText="1"/>
    </xf>
    <xf numFmtId="174" fontId="12" fillId="0" borderId="0" xfId="0" applyNumberFormat="1" applyFont="1" applyFill="1" applyBorder="1"/>
    <xf numFmtId="174" fontId="14" fillId="0" borderId="0" xfId="0" applyNumberFormat="1" applyFont="1" applyFill="1" applyBorder="1"/>
    <xf numFmtId="178" fontId="14" fillId="0" borderId="0" xfId="0" applyNumberFormat="1" applyFont="1" applyFill="1" applyBorder="1" applyAlignment="1">
      <alignment horizontal="left"/>
    </xf>
    <xf numFmtId="0" fontId="12" fillId="0" borderId="0" xfId="0" applyFont="1" applyFill="1" applyBorder="1" applyAlignment="1">
      <alignment horizontal="left"/>
    </xf>
    <xf numFmtId="0" fontId="14" fillId="0" borderId="0" xfId="0" applyNumberFormat="1" applyFont="1" applyFill="1" applyBorder="1" applyAlignment="1">
      <alignment horizontal="left"/>
    </xf>
    <xf numFmtId="0" fontId="14" fillId="0" borderId="0" xfId="5" applyFont="1" applyFill="1" applyBorder="1"/>
    <xf numFmtId="172" fontId="14" fillId="0" borderId="0" xfId="1" applyNumberFormat="1" applyFont="1" applyFill="1" applyBorder="1" applyAlignment="1">
      <alignment horizontal="left"/>
    </xf>
    <xf numFmtId="172" fontId="12" fillId="0" borderId="0" xfId="1" applyNumberFormat="1" applyFont="1" applyFill="1" applyBorder="1" applyAlignment="1">
      <alignment horizontal="left"/>
    </xf>
    <xf numFmtId="0" fontId="14" fillId="0" borderId="0" xfId="5" applyFont="1" applyFill="1" applyBorder="1" applyAlignment="1">
      <alignment horizontal="left"/>
    </xf>
    <xf numFmtId="0" fontId="12" fillId="0" borderId="0" xfId="5" applyFont="1" applyFill="1" applyBorder="1" applyAlignment="1">
      <alignment horizontal="left"/>
    </xf>
    <xf numFmtId="173" fontId="14" fillId="0" borderId="0" xfId="7" applyNumberFormat="1" applyFont="1" applyFill="1" applyBorder="1"/>
    <xf numFmtId="0" fontId="14" fillId="0" borderId="0" xfId="0" applyNumberFormat="1" applyFont="1" applyFill="1" applyBorder="1"/>
    <xf numFmtId="0" fontId="18" fillId="0" borderId="0" xfId="0" applyFont="1" applyFill="1" applyBorder="1"/>
    <xf numFmtId="0" fontId="14" fillId="0" borderId="0" xfId="0" applyFont="1" applyFill="1" applyBorder="1" applyAlignment="1">
      <alignment horizontal="left" indent="1"/>
    </xf>
    <xf numFmtId="41" fontId="14" fillId="0" borderId="0" xfId="1" quotePrefix="1" applyNumberFormat="1" applyFont="1" applyFill="1" applyBorder="1" applyAlignment="1">
      <alignment horizontal="right"/>
    </xf>
    <xf numFmtId="0" fontId="14" fillId="0" borderId="0" xfId="0" quotePrefix="1" applyFont="1" applyFill="1" applyBorder="1" applyAlignment="1">
      <alignment horizontal="left" indent="1"/>
    </xf>
    <xf numFmtId="170" fontId="12" fillId="0" borderId="0" xfId="0" applyNumberFormat="1" applyFont="1" applyFill="1" applyBorder="1" applyAlignment="1">
      <alignment horizontal="left"/>
    </xf>
    <xf numFmtId="170" fontId="14" fillId="0" borderId="0" xfId="0" applyNumberFormat="1" applyFont="1" applyFill="1" applyBorder="1" applyAlignment="1">
      <alignment horizontal="left"/>
    </xf>
    <xf numFmtId="0" fontId="20" fillId="0" borderId="0" xfId="0" applyFont="1" applyFill="1" applyBorder="1" applyAlignment="1">
      <alignment horizontal="center"/>
    </xf>
    <xf numFmtId="0" fontId="12" fillId="0" borderId="0" xfId="0" applyFont="1" applyFill="1" applyBorder="1" applyAlignment="1"/>
    <xf numFmtId="0" fontId="13" fillId="0" borderId="0" xfId="0" applyFont="1" applyFill="1" applyBorder="1"/>
    <xf numFmtId="183" fontId="2" fillId="0" borderId="0" xfId="0" applyNumberFormat="1" applyFont="1" applyFill="1" applyBorder="1" applyAlignment="1"/>
    <xf numFmtId="183" fontId="12" fillId="0" borderId="0" xfId="0" applyNumberFormat="1" applyFont="1" applyFill="1" applyBorder="1" applyAlignment="1"/>
    <xf numFmtId="37" fontId="2" fillId="0" borderId="0" xfId="0" applyNumberFormat="1" applyFont="1" applyFill="1" applyBorder="1" applyAlignment="1"/>
    <xf numFmtId="0" fontId="14" fillId="0" borderId="2" xfId="0" applyFont="1" applyFill="1" applyBorder="1"/>
    <xf numFmtId="0" fontId="3" fillId="0" borderId="2" xfId="0" applyFont="1" applyFill="1" applyBorder="1"/>
    <xf numFmtId="0" fontId="5" fillId="0" borderId="0" xfId="0" applyFont="1" applyFill="1" applyBorder="1"/>
    <xf numFmtId="164" fontId="2" fillId="0" borderId="2" xfId="0" applyNumberFormat="1" applyFont="1" applyFill="1" applyBorder="1"/>
    <xf numFmtId="0" fontId="3" fillId="0" borderId="3" xfId="0" applyFont="1" applyFill="1" applyBorder="1"/>
    <xf numFmtId="0" fontId="14" fillId="0" borderId="3" xfId="0" applyFont="1" applyFill="1" applyBorder="1"/>
    <xf numFmtId="0" fontId="14" fillId="0" borderId="0" xfId="0" applyFont="1" applyFill="1" applyAlignment="1">
      <alignment wrapText="1"/>
    </xf>
    <xf numFmtId="164" fontId="3" fillId="0" borderId="2" xfId="0" applyNumberFormat="1" applyFont="1" applyFill="1" applyBorder="1"/>
    <xf numFmtId="165" fontId="21" fillId="0" borderId="0" xfId="3" applyNumberFormat="1" applyFont="1" applyFill="1" applyBorder="1"/>
    <xf numFmtId="172" fontId="21" fillId="0" borderId="0" xfId="1" applyNumberFormat="1" applyFont="1" applyFill="1" applyBorder="1"/>
    <xf numFmtId="172" fontId="21" fillId="0" borderId="0" xfId="1" quotePrefix="1" applyNumberFormat="1" applyFont="1" applyFill="1" applyBorder="1" applyAlignment="1">
      <alignment horizontal="left"/>
    </xf>
    <xf numFmtId="0" fontId="22" fillId="0" borderId="0" xfId="0" applyFont="1" applyFill="1" applyBorder="1"/>
    <xf numFmtId="0" fontId="23"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6" fillId="0" borderId="0" xfId="0" applyFont="1" applyFill="1"/>
    <xf numFmtId="0" fontId="27" fillId="0" borderId="0" xfId="0" applyFont="1" applyFill="1"/>
    <xf numFmtId="0" fontId="24" fillId="0" borderId="0" xfId="0" applyFont="1" applyFill="1"/>
    <xf numFmtId="0" fontId="24" fillId="0" borderId="0" xfId="0" applyFont="1" applyFill="1" applyAlignment="1">
      <alignment horizontal="right"/>
    </xf>
    <xf numFmtId="0" fontId="27" fillId="0" borderId="0" xfId="0" applyFont="1"/>
    <xf numFmtId="0" fontId="24" fillId="0" borderId="0" xfId="0" applyFont="1" applyFill="1" applyAlignment="1"/>
    <xf numFmtId="0" fontId="24" fillId="0" borderId="0" xfId="0" applyFont="1" applyAlignment="1">
      <alignment horizontal="right"/>
    </xf>
    <xf numFmtId="0" fontId="26" fillId="0" borderId="0" xfId="0" applyFont="1"/>
    <xf numFmtId="0" fontId="24" fillId="0" borderId="0" xfId="0" applyFont="1" applyFill="1" applyBorder="1"/>
    <xf numFmtId="0" fontId="24" fillId="0" borderId="0" xfId="0" applyFont="1" applyFill="1" applyBorder="1" applyAlignment="1">
      <alignment horizontal="right"/>
    </xf>
    <xf numFmtId="0" fontId="24" fillId="0" borderId="0" xfId="0" applyFont="1" applyFill="1" applyAlignment="1">
      <alignment wrapText="1"/>
    </xf>
    <xf numFmtId="0" fontId="27" fillId="0" borderId="0" xfId="0" applyFont="1" applyBorder="1"/>
    <xf numFmtId="0" fontId="25" fillId="0" borderId="0" xfId="0" applyFont="1"/>
    <xf numFmtId="0" fontId="24" fillId="0" borderId="0" xfId="0" applyFont="1" applyAlignment="1"/>
    <xf numFmtId="0" fontId="24" fillId="0" borderId="0" xfId="0" applyFont="1" applyFill="1" applyBorder="1" applyAlignment="1">
      <alignment horizontal="center"/>
    </xf>
    <xf numFmtId="0" fontId="25" fillId="0" borderId="0" xfId="0" applyFont="1" applyFill="1" applyBorder="1"/>
    <xf numFmtId="0" fontId="24" fillId="0" borderId="0" xfId="0" applyFont="1" applyBorder="1" applyAlignment="1">
      <alignment horizontal="center"/>
    </xf>
    <xf numFmtId="0" fontId="25" fillId="0" borderId="0" xfId="0" applyFont="1" applyBorder="1"/>
    <xf numFmtId="0" fontId="24" fillId="0" borderId="0" xfId="0" applyFont="1" applyAlignment="1">
      <alignment horizontal="center"/>
    </xf>
    <xf numFmtId="0" fontId="23" fillId="0" borderId="0" xfId="0" applyFont="1" applyFill="1" applyBorder="1"/>
    <xf numFmtId="0" fontId="29" fillId="0" borderId="0" xfId="0" applyFont="1" applyFill="1" applyBorder="1"/>
    <xf numFmtId="0" fontId="26" fillId="0" borderId="0" xfId="0" applyFont="1" applyFill="1" applyBorder="1"/>
    <xf numFmtId="0" fontId="27" fillId="0" borderId="0" xfId="0" applyFont="1" applyFill="1" applyBorder="1"/>
    <xf numFmtId="0" fontId="30" fillId="0" borderId="0" xfId="0" applyFont="1" applyFill="1" applyBorder="1" applyAlignment="1">
      <alignment vertical="top"/>
    </xf>
    <xf numFmtId="0" fontId="30" fillId="0" borderId="0" xfId="0" applyFont="1" applyFill="1" applyBorder="1" applyAlignment="1">
      <alignment wrapText="1"/>
    </xf>
    <xf numFmtId="0" fontId="30" fillId="0" borderId="0" xfId="0" applyFont="1" applyFill="1" applyBorder="1"/>
    <xf numFmtId="0" fontId="24" fillId="0" borderId="0" xfId="0" applyFont="1" applyFill="1" applyBorder="1" applyAlignment="1">
      <alignment horizontal="left"/>
    </xf>
    <xf numFmtId="0" fontId="24" fillId="0" borderId="0" xfId="0" applyFont="1" applyFill="1" applyBorder="1" applyAlignment="1">
      <alignment wrapText="1"/>
    </xf>
    <xf numFmtId="0" fontId="27" fillId="0" borderId="0" xfId="0" applyFont="1" applyFill="1" applyBorder="1" applyAlignment="1">
      <alignment horizontal="right"/>
    </xf>
    <xf numFmtId="0" fontId="26" fillId="0" borderId="0" xfId="0" applyFont="1" applyFill="1" applyBorder="1" applyAlignment="1">
      <alignment horizontal="right" wrapText="1"/>
    </xf>
    <xf numFmtId="0" fontId="24" fillId="0" borderId="3" xfId="0" applyFont="1" applyFill="1" applyBorder="1"/>
    <xf numFmtId="0" fontId="26" fillId="0" borderId="4" xfId="0" applyFont="1" applyFill="1" applyBorder="1" applyAlignment="1">
      <alignment horizontal="right" wrapText="1"/>
    </xf>
    <xf numFmtId="42" fontId="3" fillId="0" borderId="0" xfId="3" applyNumberFormat="1" applyFont="1" applyFill="1"/>
    <xf numFmtId="42" fontId="2" fillId="0" borderId="0" xfId="3" applyNumberFormat="1" applyFont="1" applyFill="1"/>
    <xf numFmtId="41" fontId="3" fillId="0" borderId="1" xfId="1" applyNumberFormat="1" applyFont="1" applyFill="1" applyBorder="1" applyAlignment="1">
      <alignment horizontal="right"/>
    </xf>
    <xf numFmtId="41" fontId="3" fillId="0" borderId="1" xfId="1" applyNumberFormat="1" applyFont="1" applyFill="1" applyBorder="1"/>
    <xf numFmtId="41" fontId="3" fillId="0" borderId="5" xfId="1" applyNumberFormat="1" applyFont="1" applyFill="1" applyBorder="1"/>
    <xf numFmtId="41" fontId="3" fillId="0" borderId="5" xfId="1" applyNumberFormat="1" applyFont="1" applyFill="1" applyBorder="1" applyAlignment="1">
      <alignment horizontal="right"/>
    </xf>
    <xf numFmtId="41" fontId="2" fillId="0" borderId="5" xfId="1" applyNumberFormat="1" applyFont="1" applyFill="1" applyBorder="1"/>
    <xf numFmtId="41" fontId="2" fillId="0" borderId="0" xfId="1" applyNumberFormat="1" applyFont="1" applyFill="1"/>
    <xf numFmtId="41" fontId="2" fillId="0" borderId="1" xfId="1" applyNumberFormat="1" applyFont="1" applyFill="1" applyBorder="1"/>
    <xf numFmtId="41" fontId="2" fillId="0" borderId="5" xfId="1" applyNumberFormat="1" applyFont="1" applyFill="1" applyBorder="1" applyAlignment="1">
      <alignment horizontal="right"/>
    </xf>
    <xf numFmtId="42" fontId="3" fillId="0" borderId="6" xfId="3" applyNumberFormat="1" applyFont="1" applyFill="1" applyBorder="1"/>
    <xf numFmtId="42" fontId="2" fillId="0" borderId="6" xfId="3" applyNumberFormat="1" applyFont="1" applyFill="1" applyBorder="1"/>
    <xf numFmtId="42" fontId="3" fillId="0" borderId="0" xfId="4" applyNumberFormat="1" applyFont="1" applyFill="1"/>
    <xf numFmtId="42" fontId="3" fillId="0" borderId="0" xfId="4" applyNumberFormat="1" applyFont="1" applyFill="1" applyBorder="1"/>
    <xf numFmtId="165" fontId="3" fillId="0" borderId="0" xfId="4" applyNumberFormat="1" applyFont="1" applyFill="1" applyBorder="1"/>
    <xf numFmtId="165" fontId="3" fillId="0" borderId="3" xfId="4" applyNumberFormat="1" applyFont="1" applyFill="1" applyBorder="1"/>
    <xf numFmtId="42" fontId="2" fillId="0" borderId="0" xfId="4" applyNumberFormat="1" applyFont="1" applyFill="1"/>
    <xf numFmtId="41" fontId="3" fillId="0" borderId="0" xfId="2" applyNumberFormat="1" applyFont="1" applyFill="1" applyBorder="1"/>
    <xf numFmtId="41" fontId="3" fillId="0" borderId="0" xfId="2" applyNumberFormat="1" applyFont="1" applyFill="1"/>
    <xf numFmtId="172" fontId="3" fillId="0" borderId="0" xfId="2" applyNumberFormat="1" applyFont="1" applyFill="1" applyBorder="1"/>
    <xf numFmtId="172" fontId="3" fillId="0" borderId="3" xfId="2" applyNumberFormat="1" applyFont="1" applyFill="1" applyBorder="1"/>
    <xf numFmtId="0" fontId="3" fillId="0" borderId="0" xfId="6" applyFont="1" applyFill="1" applyBorder="1"/>
    <xf numFmtId="0" fontId="3" fillId="0" borderId="3" xfId="6" applyFont="1" applyFill="1" applyBorder="1"/>
    <xf numFmtId="41" fontId="3" fillId="0" borderId="5" xfId="2" applyNumberFormat="1" applyFont="1" applyFill="1" applyBorder="1"/>
    <xf numFmtId="41" fontId="2" fillId="0" borderId="5" xfId="2" applyNumberFormat="1" applyFont="1" applyFill="1" applyBorder="1"/>
    <xf numFmtId="41" fontId="2" fillId="0" borderId="0" xfId="2" applyNumberFormat="1" applyFont="1" applyFill="1" applyBorder="1"/>
    <xf numFmtId="172" fontId="3" fillId="0" borderId="0" xfId="2" applyNumberFormat="1" applyFont="1" applyFill="1" applyBorder="1" applyAlignment="1">
      <alignment horizontal="left"/>
    </xf>
    <xf numFmtId="172" fontId="3" fillId="0" borderId="3" xfId="2" applyNumberFormat="1" applyFont="1" applyFill="1" applyBorder="1" applyAlignment="1">
      <alignment horizontal="left"/>
    </xf>
    <xf numFmtId="41" fontId="3" fillId="0" borderId="0" xfId="2" applyNumberFormat="1" applyFont="1" applyFill="1" applyBorder="1" applyAlignment="1">
      <alignment horizontal="center"/>
    </xf>
    <xf numFmtId="41" fontId="3" fillId="0" borderId="5" xfId="2" applyNumberFormat="1" applyFont="1" applyFill="1" applyBorder="1" applyAlignment="1">
      <alignment horizontal="center"/>
    </xf>
    <xf numFmtId="41" fontId="2" fillId="0" borderId="5" xfId="2" applyNumberFormat="1" applyFont="1" applyFill="1" applyBorder="1" applyAlignment="1">
      <alignment horizontal="center"/>
    </xf>
    <xf numFmtId="41" fontId="3" fillId="0" borderId="1" xfId="2" applyNumberFormat="1" applyFont="1" applyFill="1" applyBorder="1"/>
    <xf numFmtId="41" fontId="3" fillId="0" borderId="3" xfId="2" applyNumberFormat="1" applyFont="1" applyFill="1" applyBorder="1"/>
    <xf numFmtId="41" fontId="3" fillId="0" borderId="0" xfId="2" quotePrefix="1" applyNumberFormat="1" applyFont="1" applyFill="1" applyBorder="1" applyAlignment="1">
      <alignment horizontal="left"/>
    </xf>
    <xf numFmtId="42" fontId="3" fillId="0" borderId="6" xfId="4" applyNumberFormat="1" applyFont="1" applyFill="1" applyBorder="1" applyAlignment="1">
      <alignment horizontal="center"/>
    </xf>
    <xf numFmtId="42" fontId="2" fillId="0" borderId="0" xfId="4" applyNumberFormat="1" applyFont="1" applyFill="1" applyBorder="1"/>
    <xf numFmtId="42" fontId="3" fillId="0" borderId="0" xfId="4" applyNumberFormat="1" applyFont="1" applyFill="1" applyBorder="1" applyAlignment="1">
      <alignment horizontal="center"/>
    </xf>
    <xf numFmtId="42" fontId="2" fillId="0" borderId="6" xfId="4" applyNumberFormat="1" applyFont="1" applyFill="1" applyBorder="1" applyAlignment="1">
      <alignment horizontal="center"/>
    </xf>
    <xf numFmtId="0" fontId="26" fillId="0" borderId="3" xfId="0" applyFont="1" applyFill="1" applyBorder="1" applyAlignment="1">
      <alignment horizontal="right" wrapText="1"/>
    </xf>
    <xf numFmtId="42" fontId="3" fillId="0" borderId="0" xfId="4" applyNumberFormat="1" applyFont="1" applyFill="1" applyAlignment="1">
      <alignment horizontal="right"/>
    </xf>
    <xf numFmtId="41" fontId="2" fillId="0" borderId="0" xfId="3" applyNumberFormat="1" applyFont="1" applyFill="1" applyBorder="1"/>
    <xf numFmtId="41" fontId="3" fillId="0" borderId="1" xfId="3" applyNumberFormat="1" applyFont="1" applyFill="1" applyBorder="1"/>
    <xf numFmtId="41" fontId="2" fillId="0" borderId="1" xfId="1" applyNumberFormat="1" applyFont="1" applyFill="1" applyBorder="1" applyAlignment="1">
      <alignment horizontal="right"/>
    </xf>
    <xf numFmtId="42" fontId="2" fillId="0" borderId="6" xfId="3" applyNumberFormat="1" applyFont="1" applyFill="1" applyBorder="1" applyAlignment="1">
      <alignment horizontal="right"/>
    </xf>
    <xf numFmtId="42" fontId="3" fillId="0" borderId="6" xfId="3" applyNumberFormat="1" applyFont="1" applyFill="1" applyBorder="1" applyAlignment="1">
      <alignment horizontal="right"/>
    </xf>
    <xf numFmtId="44" fontId="3" fillId="0" borderId="0" xfId="0" quotePrefix="1" applyNumberFormat="1" applyFont="1" applyFill="1" applyBorder="1" applyAlignment="1">
      <alignment horizontal="left"/>
    </xf>
    <xf numFmtId="43" fontId="2" fillId="0" borderId="0" xfId="0" applyNumberFormat="1" applyFont="1" applyFill="1" applyBorder="1"/>
    <xf numFmtId="43" fontId="3" fillId="0" borderId="5" xfId="0" applyNumberFormat="1" applyFont="1" applyFill="1" applyBorder="1"/>
    <xf numFmtId="41" fontId="2" fillId="0" borderId="1" xfId="0" applyNumberFormat="1" applyFont="1" applyFill="1" applyBorder="1"/>
    <xf numFmtId="41" fontId="3" fillId="0" borderId="1" xfId="0" applyNumberFormat="1" applyFont="1" applyFill="1" applyBorder="1"/>
    <xf numFmtId="43" fontId="3" fillId="0" borderId="1" xfId="0" applyNumberFormat="1" applyFont="1" applyFill="1" applyBorder="1"/>
    <xf numFmtId="44" fontId="3" fillId="0" borderId="7" xfId="0" quotePrefix="1" applyNumberFormat="1" applyFont="1" applyFill="1" applyBorder="1" applyAlignment="1">
      <alignment horizontal="left"/>
    </xf>
    <xf numFmtId="167" fontId="3" fillId="0" borderId="0" xfId="0" applyNumberFormat="1" applyFont="1" applyFill="1" applyBorder="1"/>
    <xf numFmtId="164" fontId="26" fillId="0" borderId="4" xfId="0" applyNumberFormat="1" applyFont="1" applyFill="1" applyBorder="1"/>
    <xf numFmtId="164" fontId="27" fillId="0" borderId="4" xfId="0" applyNumberFormat="1" applyFont="1" applyFill="1" applyBorder="1"/>
    <xf numFmtId="1" fontId="27" fillId="0" borderId="0" xfId="0" applyNumberFormat="1" applyFont="1" applyFill="1" applyBorder="1"/>
    <xf numFmtId="164" fontId="27" fillId="0" borderId="0" xfId="0" applyNumberFormat="1" applyFont="1" applyFill="1" applyBorder="1"/>
    <xf numFmtId="49" fontId="24" fillId="0" borderId="0" xfId="0" applyNumberFormat="1" applyFont="1" applyFill="1" applyBorder="1" applyAlignment="1"/>
    <xf numFmtId="165" fontId="2" fillId="0" borderId="0" xfId="3" applyNumberFormat="1" applyFont="1" applyFill="1" applyBorder="1"/>
    <xf numFmtId="172" fontId="2" fillId="0" borderId="1" xfId="1" applyNumberFormat="1" applyFont="1" applyFill="1" applyBorder="1"/>
    <xf numFmtId="172" fontId="3" fillId="0" borderId="1" xfId="1" applyNumberFormat="1" applyFont="1" applyFill="1" applyBorder="1"/>
    <xf numFmtId="41" fontId="2" fillId="0" borderId="5" xfId="1" applyNumberFormat="1" applyFont="1" applyFill="1" applyBorder="1" applyAlignment="1">
      <alignment horizontal="center"/>
    </xf>
    <xf numFmtId="41" fontId="3" fillId="0" borderId="5" xfId="1" applyNumberFormat="1" applyFont="1" applyFill="1" applyBorder="1" applyAlignment="1">
      <alignment horizontal="center"/>
    </xf>
    <xf numFmtId="41" fontId="2" fillId="0" borderId="0" xfId="1" applyNumberFormat="1" applyFont="1" applyFill="1" applyBorder="1" applyAlignment="1">
      <alignment horizontal="center"/>
    </xf>
    <xf numFmtId="172" fontId="3" fillId="0" borderId="1" xfId="1" quotePrefix="1" applyNumberFormat="1" applyFont="1" applyFill="1" applyBorder="1" applyAlignment="1">
      <alignment horizontal="right"/>
    </xf>
    <xf numFmtId="172" fontId="2" fillId="0" borderId="5" xfId="1" applyNumberFormat="1" applyFont="1" applyFill="1" applyBorder="1"/>
    <xf numFmtId="172" fontId="3" fillId="0" borderId="5" xfId="1" applyNumberFormat="1" applyFont="1" applyFill="1" applyBorder="1"/>
    <xf numFmtId="172" fontId="2" fillId="0" borderId="0" xfId="1" applyNumberFormat="1" applyFont="1" applyFill="1" applyBorder="1" applyAlignment="1">
      <alignment horizontal="right"/>
    </xf>
    <xf numFmtId="172" fontId="2" fillId="0" borderId="1" xfId="1" applyNumberFormat="1" applyFont="1" applyFill="1" applyBorder="1" applyAlignment="1">
      <alignment horizontal="right"/>
    </xf>
    <xf numFmtId="172" fontId="3" fillId="0" borderId="1" xfId="1" applyNumberFormat="1" applyFont="1" applyFill="1" applyBorder="1" applyAlignment="1">
      <alignment horizontal="right"/>
    </xf>
    <xf numFmtId="172" fontId="3" fillId="0" borderId="5" xfId="1" quotePrefix="1" applyNumberFormat="1" applyFont="1" applyFill="1" applyBorder="1" applyAlignment="1">
      <alignment horizontal="right"/>
    </xf>
    <xf numFmtId="0" fontId="3" fillId="0" borderId="0" xfId="0" applyFont="1" applyFill="1" applyAlignment="1">
      <alignment horizontal="center" wrapText="1"/>
    </xf>
    <xf numFmtId="172" fontId="3" fillId="0" borderId="0" xfId="1" applyNumberFormat="1" applyFont="1" applyFill="1"/>
    <xf numFmtId="172" fontId="2" fillId="0" borderId="0" xfId="1" applyNumberFormat="1" applyFont="1" applyFill="1"/>
    <xf numFmtId="41" fontId="2" fillId="0" borderId="0" xfId="1" applyNumberFormat="1" applyFont="1" applyFill="1" applyBorder="1" applyAlignment="1">
      <alignment horizontal="left"/>
    </xf>
    <xf numFmtId="41" fontId="3" fillId="0" borderId="1" xfId="1" applyNumberFormat="1" applyFont="1" applyFill="1" applyBorder="1" applyAlignment="1">
      <alignment horizontal="left"/>
    </xf>
    <xf numFmtId="44" fontId="3" fillId="0" borderId="7" xfId="3" applyNumberFormat="1" applyFont="1" applyFill="1" applyBorder="1"/>
    <xf numFmtId="44" fontId="3" fillId="0" borderId="0" xfId="0" applyNumberFormat="1" applyFont="1" applyFill="1" applyBorder="1"/>
    <xf numFmtId="169" fontId="3" fillId="0" borderId="0" xfId="1" applyNumberFormat="1" applyFont="1" applyFill="1" applyAlignment="1">
      <alignment horizontal="right"/>
    </xf>
    <xf numFmtId="43" fontId="3" fillId="0" borderId="5" xfId="3" applyNumberFormat="1" applyFont="1" applyFill="1" applyBorder="1"/>
    <xf numFmtId="42" fontId="2" fillId="0" borderId="0" xfId="1" applyNumberFormat="1" applyFont="1" applyFill="1" applyBorder="1" applyAlignment="1">
      <alignment horizontal="right"/>
    </xf>
    <xf numFmtId="0" fontId="27" fillId="0" borderId="0" xfId="0" applyNumberFormat="1" applyFont="1" applyFill="1" applyBorder="1"/>
    <xf numFmtId="178" fontId="2" fillId="0" borderId="0" xfId="0" applyNumberFormat="1" applyFont="1" applyFill="1" applyBorder="1" applyAlignment="1">
      <alignment horizontal="left"/>
    </xf>
    <xf numFmtId="178" fontId="3" fillId="0" borderId="0" xfId="0" applyNumberFormat="1" applyFont="1" applyFill="1" applyBorder="1" applyAlignment="1">
      <alignment horizontal="left"/>
    </xf>
    <xf numFmtId="172" fontId="2" fillId="0" borderId="0" xfId="1" quotePrefix="1" applyNumberFormat="1" applyFont="1" applyFill="1" applyBorder="1" applyAlignment="1">
      <alignment horizontal="left"/>
    </xf>
    <xf numFmtId="0" fontId="2" fillId="0" borderId="1" xfId="0" applyFont="1" applyFill="1" applyBorder="1"/>
    <xf numFmtId="174" fontId="2" fillId="0" borderId="1" xfId="0" applyNumberFormat="1" applyFont="1" applyFill="1" applyBorder="1"/>
    <xf numFmtId="174" fontId="3" fillId="0" borderId="1" xfId="0" applyNumberFormat="1" applyFont="1" applyFill="1" applyBorder="1"/>
    <xf numFmtId="165" fontId="2" fillId="0" borderId="7" xfId="3" applyNumberFormat="1" applyFont="1" applyFill="1" applyBorder="1"/>
    <xf numFmtId="0" fontId="2" fillId="0" borderId="7" xfId="0" applyFont="1" applyFill="1" applyBorder="1"/>
    <xf numFmtId="174" fontId="3" fillId="0" borderId="7" xfId="0" applyNumberFormat="1" applyFont="1" applyFill="1" applyBorder="1"/>
    <xf numFmtId="0" fontId="2" fillId="0" borderId="0" xfId="0" applyNumberFormat="1" applyFont="1" applyFill="1" applyBorder="1" applyAlignment="1">
      <alignment horizontal="left"/>
    </xf>
    <xf numFmtId="0" fontId="2" fillId="0" borderId="0" xfId="3" applyNumberFormat="1" applyFont="1" applyFill="1" applyBorder="1" applyAlignment="1">
      <alignment horizontal="left"/>
    </xf>
    <xf numFmtId="172" fontId="2" fillId="0" borderId="7" xfId="1" applyNumberFormat="1" applyFont="1" applyFill="1" applyBorder="1"/>
    <xf numFmtId="165" fontId="2" fillId="0" borderId="0" xfId="3" applyNumberFormat="1" applyFont="1" applyFill="1"/>
    <xf numFmtId="0" fontId="2" fillId="0" borderId="0" xfId="0" applyFont="1" applyFill="1" applyBorder="1" applyAlignment="1">
      <alignment horizontal="left" wrapText="1"/>
    </xf>
    <xf numFmtId="0" fontId="24" fillId="0" borderId="0" xfId="5" applyFont="1" applyFill="1" applyBorder="1"/>
    <xf numFmtId="0" fontId="25" fillId="0" borderId="0" xfId="5" applyFont="1" applyFill="1" applyBorder="1"/>
    <xf numFmtId="0" fontId="26" fillId="0" borderId="0" xfId="5" applyFont="1" applyFill="1" applyBorder="1"/>
    <xf numFmtId="172" fontId="2" fillId="0" borderId="5" xfId="1" applyNumberFormat="1" applyFont="1" applyFill="1" applyBorder="1" applyAlignment="1">
      <alignment horizontal="right"/>
    </xf>
    <xf numFmtId="172" fontId="2" fillId="0" borderId="7" xfId="1" applyNumberFormat="1" applyFont="1" applyFill="1" applyBorder="1" applyAlignment="1">
      <alignment horizontal="right"/>
    </xf>
    <xf numFmtId="172" fontId="2" fillId="0" borderId="0" xfId="1" applyNumberFormat="1" applyFont="1" applyFill="1" applyBorder="1" applyAlignment="1"/>
    <xf numFmtId="172" fontId="2" fillId="0" borderId="1" xfId="1" applyNumberFormat="1" applyFont="1" applyFill="1" applyBorder="1" applyAlignment="1"/>
    <xf numFmtId="172" fontId="2" fillId="0" borderId="7" xfId="1" applyNumberFormat="1" applyFont="1" applyFill="1" applyBorder="1" applyAlignment="1"/>
    <xf numFmtId="41" fontId="2" fillId="0" borderId="0" xfId="5" applyNumberFormat="1" applyFont="1" applyFill="1" applyBorder="1"/>
    <xf numFmtId="174" fontId="2" fillId="0" borderId="7" xfId="0" applyNumberFormat="1" applyFont="1" applyFill="1" applyBorder="1"/>
    <xf numFmtId="0" fontId="24" fillId="0" borderId="0" xfId="0" applyFont="1" applyFill="1" applyBorder="1" applyAlignment="1"/>
    <xf numFmtId="0" fontId="30" fillId="0" borderId="0" xfId="0" applyFont="1" applyFill="1" applyBorder="1" applyAlignment="1"/>
    <xf numFmtId="170" fontId="2" fillId="0" borderId="0" xfId="0" applyNumberFormat="1" applyFont="1" applyFill="1" applyBorder="1" applyAlignment="1">
      <alignment horizontal="left"/>
    </xf>
    <xf numFmtId="174" fontId="3" fillId="0" borderId="0" xfId="0" applyNumberFormat="1" applyFont="1" applyFill="1" applyBorder="1" applyAlignment="1"/>
    <xf numFmtId="174" fontId="2" fillId="0" borderId="0" xfId="0" quotePrefix="1" applyNumberFormat="1" applyFont="1" applyFill="1" applyBorder="1" applyAlignment="1">
      <alignment horizontal="left"/>
    </xf>
    <xf numFmtId="174" fontId="3" fillId="0" borderId="0" xfId="0" quotePrefix="1" applyNumberFormat="1" applyFont="1" applyFill="1" applyBorder="1" applyAlignment="1">
      <alignment horizontal="left"/>
    </xf>
    <xf numFmtId="0" fontId="3" fillId="0" borderId="0" xfId="0" applyNumberFormat="1" applyFont="1" applyFill="1" applyBorder="1" applyAlignment="1"/>
    <xf numFmtId="41" fontId="3" fillId="0" borderId="1" xfId="0" applyNumberFormat="1" applyFont="1" applyFill="1" applyBorder="1" applyAlignment="1">
      <alignment horizontal="right"/>
    </xf>
    <xf numFmtId="0" fontId="25" fillId="0" borderId="0" xfId="0" applyFont="1" applyFill="1" applyBorder="1" applyAlignment="1"/>
    <xf numFmtId="0" fontId="27" fillId="0" borderId="0" xfId="0" applyFont="1" applyFill="1" applyBorder="1" applyAlignment="1">
      <alignment horizontal="center"/>
    </xf>
    <xf numFmtId="0" fontId="27" fillId="0" borderId="2" xfId="0" applyFont="1" applyFill="1" applyBorder="1" applyAlignment="1">
      <alignment horizontal="right"/>
    </xf>
    <xf numFmtId="168" fontId="3" fillId="0" borderId="0" xfId="0" applyNumberFormat="1" applyFont="1" applyFill="1" applyBorder="1" applyAlignment="1">
      <alignment horizontal="right"/>
    </xf>
    <xf numFmtId="0" fontId="3" fillId="0" borderId="0" xfId="0" applyNumberFormat="1" applyFont="1" applyFill="1" applyBorder="1" applyAlignment="1">
      <alignment horizontal="right"/>
    </xf>
    <xf numFmtId="0" fontId="2" fillId="0" borderId="0" xfId="3" applyNumberFormat="1" applyFont="1" applyFill="1" applyBorder="1"/>
    <xf numFmtId="174" fontId="3" fillId="0" borderId="0" xfId="3" applyNumberFormat="1" applyFont="1" applyFill="1" applyBorder="1"/>
    <xf numFmtId="184" fontId="3" fillId="0" borderId="0" xfId="0" applyNumberFormat="1" applyFont="1" applyFill="1" applyBorder="1"/>
    <xf numFmtId="0" fontId="26" fillId="0" borderId="0" xfId="0" quotePrefix="1" applyFont="1" applyFill="1" applyBorder="1" applyAlignment="1">
      <alignment horizontal="left"/>
    </xf>
    <xf numFmtId="49" fontId="29" fillId="0" borderId="0" xfId="0" applyNumberFormat="1" applyFont="1" applyFill="1" applyBorder="1" applyAlignment="1"/>
    <xf numFmtId="41" fontId="2" fillId="0" borderId="0" xfId="1" quotePrefix="1" applyNumberFormat="1" applyFont="1" applyFill="1" applyBorder="1" applyAlignment="1">
      <alignment horizontal="left"/>
    </xf>
    <xf numFmtId="41" fontId="2" fillId="0" borderId="1" xfId="1" quotePrefix="1" applyNumberFormat="1" applyFont="1" applyFill="1" applyBorder="1" applyAlignment="1">
      <alignment horizontal="right"/>
    </xf>
    <xf numFmtId="41" fontId="3" fillId="0" borderId="1" xfId="1" quotePrefix="1" applyNumberFormat="1" applyFont="1" applyFill="1" applyBorder="1" applyAlignment="1">
      <alignment horizontal="right"/>
    </xf>
    <xf numFmtId="41" fontId="2" fillId="0" borderId="0" xfId="1" quotePrefix="1" applyNumberFormat="1" applyFont="1" applyFill="1" applyBorder="1" applyAlignment="1">
      <alignment horizontal="right"/>
    </xf>
    <xf numFmtId="0" fontId="24" fillId="0" borderId="0" xfId="0" applyFont="1" applyFill="1" applyBorder="1" applyAlignment="1">
      <alignment horizontal="left" indent="1"/>
    </xf>
    <xf numFmtId="43" fontId="2" fillId="0" borderId="0" xfId="0" applyNumberFormat="1" applyFont="1" applyFill="1" applyBorder="1" applyAlignment="1">
      <alignment horizontal="right"/>
    </xf>
    <xf numFmtId="0" fontId="32" fillId="0" borderId="0" xfId="0" applyFont="1" applyFill="1" applyBorder="1"/>
    <xf numFmtId="41" fontId="3" fillId="0" borderId="0" xfId="0" applyNumberFormat="1" applyFont="1" applyFill="1" applyBorder="1" applyAlignment="1">
      <alignment horizontal="left"/>
    </xf>
    <xf numFmtId="171" fontId="2" fillId="0" borderId="0" xfId="1" applyNumberFormat="1" applyFont="1" applyFill="1" applyBorder="1"/>
    <xf numFmtId="174" fontId="2" fillId="0" borderId="0" xfId="7" applyNumberFormat="1" applyFont="1" applyFill="1" applyBorder="1"/>
    <xf numFmtId="174" fontId="2" fillId="0" borderId="0" xfId="5" applyNumberFormat="1" applyFont="1" applyFill="1" applyBorder="1"/>
    <xf numFmtId="174" fontId="2" fillId="0" borderId="1" xfId="7" applyNumberFormat="1" applyFont="1" applyFill="1" applyBorder="1"/>
    <xf numFmtId="174" fontId="2" fillId="0" borderId="7" xfId="5" applyNumberFormat="1" applyFont="1" applyFill="1" applyBorder="1" applyAlignment="1">
      <alignment horizontal="right"/>
    </xf>
    <xf numFmtId="42" fontId="2" fillId="0" borderId="7" xfId="1" applyNumberFormat="1" applyFont="1" applyFill="1" applyBorder="1" applyAlignment="1">
      <alignment horizontal="right"/>
    </xf>
    <xf numFmtId="0" fontId="26" fillId="0" borderId="4" xfId="0" applyFont="1" applyFill="1" applyBorder="1" applyAlignment="1">
      <alignment horizontal="left"/>
    </xf>
    <xf numFmtId="173" fontId="3" fillId="0" borderId="0" xfId="0" applyNumberFormat="1" applyFont="1" applyFill="1" applyBorder="1" applyAlignment="1">
      <alignment horizontal="left"/>
    </xf>
    <xf numFmtId="41" fontId="3" fillId="0" borderId="1" xfId="0" applyNumberFormat="1" applyFont="1" applyFill="1" applyBorder="1" applyAlignment="1">
      <alignment horizontal="center"/>
    </xf>
    <xf numFmtId="41" fontId="3" fillId="0" borderId="5" xfId="0" applyNumberFormat="1" applyFont="1" applyFill="1" applyBorder="1" applyAlignment="1">
      <alignment horizontal="center"/>
    </xf>
    <xf numFmtId="41" fontId="3" fillId="0" borderId="5" xfId="0" applyNumberFormat="1" applyFont="1" applyFill="1" applyBorder="1"/>
    <xf numFmtId="41" fontId="3" fillId="0" borderId="6" xfId="0" applyNumberFormat="1" applyFont="1" applyFill="1" applyBorder="1"/>
    <xf numFmtId="0" fontId="26" fillId="0" borderId="0" xfId="0" applyFont="1" applyFill="1" applyBorder="1" applyAlignment="1">
      <alignment horizontal="left"/>
    </xf>
    <xf numFmtId="42" fontId="3" fillId="0" borderId="7" xfId="3" applyNumberFormat="1" applyFont="1" applyFill="1" applyBorder="1" applyAlignment="1">
      <alignment horizontal="right"/>
    </xf>
    <xf numFmtId="41" fontId="3" fillId="0" borderId="0" xfId="3" applyNumberFormat="1" applyFont="1" applyFill="1" applyBorder="1" applyAlignment="1">
      <alignment horizontal="right"/>
    </xf>
    <xf numFmtId="0" fontId="25" fillId="0" borderId="0" xfId="0" quotePrefix="1" applyFont="1" applyFill="1" applyBorder="1" applyAlignment="1">
      <alignment horizontal="left"/>
    </xf>
    <xf numFmtId="0" fontId="27" fillId="0" borderId="0" xfId="0" applyFont="1" applyFill="1" applyBorder="1" applyAlignment="1">
      <alignment horizontal="left"/>
    </xf>
    <xf numFmtId="42" fontId="3" fillId="0" borderId="0" xfId="0" applyNumberFormat="1" applyFont="1" applyFill="1" applyBorder="1" applyAlignment="1">
      <alignment horizontal="left"/>
    </xf>
    <xf numFmtId="41" fontId="3" fillId="0" borderId="1" xfId="0" applyNumberFormat="1" applyFont="1" applyFill="1" applyBorder="1" applyAlignment="1">
      <alignment horizontal="left"/>
    </xf>
    <xf numFmtId="0" fontId="3" fillId="0" borderId="0" xfId="0" applyFont="1" applyBorder="1" applyAlignment="1">
      <alignment horizontal="right"/>
    </xf>
    <xf numFmtId="0" fontId="26" fillId="0" borderId="0" xfId="0" applyFont="1" applyFill="1" applyBorder="1" applyAlignment="1">
      <alignment horizontal="right"/>
    </xf>
    <xf numFmtId="0" fontId="26" fillId="0" borderId="4" xfId="0" applyFont="1" applyFill="1" applyBorder="1" applyAlignment="1">
      <alignment horizontal="right"/>
    </xf>
    <xf numFmtId="0" fontId="3" fillId="0" borderId="3" xfId="0" applyFont="1" applyFill="1" applyBorder="1" applyAlignment="1">
      <alignment horizontal="left"/>
    </xf>
    <xf numFmtId="0" fontId="2" fillId="0" borderId="3" xfId="0" applyFont="1" applyFill="1" applyBorder="1"/>
    <xf numFmtId="0" fontId="3" fillId="0" borderId="3" xfId="0" quotePrefix="1" applyFont="1" applyFill="1" applyBorder="1" applyAlignment="1">
      <alignment horizontal="left"/>
    </xf>
    <xf numFmtId="0" fontId="3" fillId="0" borderId="3" xfId="0" applyFont="1" applyFill="1" applyBorder="1" applyAlignment="1">
      <alignment horizontal="left" wrapText="1"/>
    </xf>
    <xf numFmtId="0" fontId="2" fillId="0" borderId="3" xfId="0" applyFont="1" applyFill="1" applyBorder="1" applyAlignment="1">
      <alignment wrapText="1"/>
    </xf>
    <xf numFmtId="0" fontId="2" fillId="0" borderId="3" xfId="0" applyFont="1" applyFill="1" applyBorder="1" applyAlignment="1">
      <alignment horizontal="left"/>
    </xf>
    <xf numFmtId="0" fontId="2" fillId="0" borderId="3" xfId="0" quotePrefix="1" applyFont="1" applyFill="1" applyBorder="1" applyAlignment="1">
      <alignment horizontal="left"/>
    </xf>
    <xf numFmtId="0" fontId="2" fillId="0" borderId="3" xfId="5" applyFont="1" applyFill="1" applyBorder="1"/>
    <xf numFmtId="164" fontId="26" fillId="0" borderId="3" xfId="0" applyNumberFormat="1" applyFont="1" applyFill="1" applyBorder="1"/>
    <xf numFmtId="164" fontId="26" fillId="0" borderId="4" xfId="0" applyNumberFormat="1" applyFont="1" applyFill="1" applyBorder="1" applyAlignment="1">
      <alignment horizontal="right"/>
    </xf>
    <xf numFmtId="0" fontId="27" fillId="0" borderId="4" xfId="0" applyNumberFormat="1" applyFont="1" applyFill="1" applyBorder="1" applyAlignment="1">
      <alignment horizontal="right"/>
    </xf>
    <xf numFmtId="0" fontId="27" fillId="0" borderId="0" xfId="0" applyNumberFormat="1" applyFont="1" applyFill="1" applyBorder="1" applyAlignment="1">
      <alignment horizontal="right"/>
    </xf>
    <xf numFmtId="164" fontId="27" fillId="0" borderId="4" xfId="0" applyNumberFormat="1" applyFont="1" applyFill="1" applyBorder="1" applyAlignment="1">
      <alignment horizontal="right"/>
    </xf>
    <xf numFmtId="1" fontId="27" fillId="0" borderId="0" xfId="0" applyNumberFormat="1" applyFont="1" applyFill="1" applyBorder="1" applyAlignment="1">
      <alignment horizontal="right"/>
    </xf>
    <xf numFmtId="0" fontId="24" fillId="0" borderId="3" xfId="0" applyFont="1" applyFill="1" applyBorder="1" applyAlignment="1">
      <alignment horizontal="right"/>
    </xf>
    <xf numFmtId="164" fontId="27" fillId="0" borderId="0" xfId="0" applyNumberFormat="1" applyFont="1" applyFill="1" applyBorder="1" applyAlignment="1">
      <alignment horizontal="right"/>
    </xf>
    <xf numFmtId="1" fontId="26" fillId="0" borderId="0" xfId="0" applyNumberFormat="1" applyFont="1" applyFill="1" applyBorder="1" applyAlignment="1">
      <alignment horizontal="right"/>
    </xf>
    <xf numFmtId="164" fontId="26" fillId="0" borderId="0" xfId="0" applyNumberFormat="1" applyFont="1" applyFill="1" applyBorder="1" applyAlignment="1">
      <alignment horizontal="right"/>
    </xf>
    <xf numFmtId="49" fontId="24" fillId="0" borderId="0" xfId="0" applyNumberFormat="1" applyFont="1" applyFill="1" applyBorder="1" applyAlignment="1">
      <alignment horizontal="right"/>
    </xf>
    <xf numFmtId="49" fontId="27" fillId="0" borderId="0" xfId="0" applyNumberFormat="1" applyFont="1" applyFill="1" applyBorder="1" applyAlignment="1">
      <alignment horizontal="right"/>
    </xf>
    <xf numFmtId="0" fontId="26" fillId="0" borderId="0" xfId="0" applyFont="1" applyFill="1" applyBorder="1" applyAlignment="1">
      <alignment horizontal="left" wrapText="1"/>
    </xf>
    <xf numFmtId="0" fontId="30" fillId="0" borderId="0" xfId="0" applyFont="1" applyFill="1" applyBorder="1" applyAlignment="1">
      <alignment vertical="top" wrapText="1"/>
    </xf>
    <xf numFmtId="0" fontId="14" fillId="0" borderId="0" xfId="0" applyFont="1" applyFill="1" applyAlignment="1">
      <alignment horizontal="left"/>
    </xf>
    <xf numFmtId="41" fontId="3" fillId="0" borderId="0" xfId="3" applyNumberFormat="1" applyFont="1" applyFill="1" applyBorder="1" applyAlignment="1">
      <alignment horizontal="left"/>
    </xf>
    <xf numFmtId="42" fontId="3" fillId="0" borderId="0" xfId="3" applyNumberFormat="1" applyFont="1" applyFill="1" applyBorder="1" applyAlignment="1">
      <alignment horizontal="left"/>
    </xf>
    <xf numFmtId="183" fontId="12" fillId="0" borderId="0" xfId="0" applyNumberFormat="1" applyFont="1" applyFill="1" applyBorder="1" applyAlignment="1">
      <alignment horizontal="left"/>
    </xf>
    <xf numFmtId="165" fontId="3" fillId="0" borderId="0" xfId="4" applyNumberFormat="1" applyFont="1" applyFill="1" applyBorder="1" applyAlignment="1">
      <alignment horizontal="left"/>
    </xf>
    <xf numFmtId="0" fontId="3" fillId="0" borderId="0" xfId="6" applyFont="1" applyFill="1" applyBorder="1" applyAlignment="1">
      <alignment horizontal="left"/>
    </xf>
    <xf numFmtId="41" fontId="3" fillId="0" borderId="0" xfId="2" applyNumberFormat="1" applyFont="1" applyFill="1" applyBorder="1" applyAlignment="1">
      <alignment horizontal="left"/>
    </xf>
    <xf numFmtId="41" fontId="14" fillId="0" borderId="0" xfId="1" applyNumberFormat="1" applyFont="1" applyFill="1" applyBorder="1" applyAlignment="1">
      <alignment horizontal="left"/>
    </xf>
    <xf numFmtId="0" fontId="27" fillId="0" borderId="0" xfId="0" quotePrefix="1" applyFont="1" applyFill="1" applyBorder="1" applyAlignment="1">
      <alignment horizontal="left"/>
    </xf>
    <xf numFmtId="41" fontId="2" fillId="0" borderId="5" xfId="3" applyNumberFormat="1" applyFont="1" applyFill="1" applyBorder="1" applyAlignment="1">
      <alignment horizontal="right"/>
    </xf>
    <xf numFmtId="41" fontId="3" fillId="0" borderId="5" xfId="3" applyNumberFormat="1" applyFont="1" applyFill="1" applyBorder="1" applyAlignment="1">
      <alignment horizontal="right"/>
    </xf>
    <xf numFmtId="0" fontId="26" fillId="0" borderId="0" xfId="0" applyFont="1" applyBorder="1" applyAlignment="1">
      <alignment horizontal="center"/>
    </xf>
    <xf numFmtId="168" fontId="3" fillId="0" borderId="1" xfId="0" applyNumberFormat="1" applyFont="1" applyFill="1" applyBorder="1" applyAlignment="1">
      <alignment horizontal="right"/>
    </xf>
    <xf numFmtId="42" fontId="2" fillId="0" borderId="0" xfId="1" applyNumberFormat="1" applyFont="1" applyFill="1" applyBorder="1"/>
    <xf numFmtId="42" fontId="3" fillId="0" borderId="0" xfId="1" applyNumberFormat="1" applyFont="1" applyFill="1" applyBorder="1"/>
    <xf numFmtId="41" fontId="3" fillId="0" borderId="0" xfId="3" quotePrefix="1" applyNumberFormat="1" applyFont="1" applyFill="1" applyBorder="1" applyAlignment="1">
      <alignment horizontal="left"/>
    </xf>
    <xf numFmtId="41" fontId="3" fillId="0" borderId="0" xfId="3" quotePrefix="1" applyNumberFormat="1" applyFont="1" applyFill="1" applyBorder="1"/>
    <xf numFmtId="0" fontId="38" fillId="0" borderId="0" xfId="0" applyFont="1" applyFill="1"/>
    <xf numFmtId="0" fontId="9" fillId="0" borderId="0" xfId="5" applyFont="1" applyFill="1" applyBorder="1"/>
    <xf numFmtId="0" fontId="2" fillId="0" borderId="0" xfId="0" applyFont="1"/>
    <xf numFmtId="169" fontId="3" fillId="0" borderId="1" xfId="1" applyNumberFormat="1" applyFont="1" applyFill="1" applyBorder="1" applyAlignment="1">
      <alignment horizontal="right"/>
    </xf>
    <xf numFmtId="42" fontId="3" fillId="0" borderId="3" xfId="3" applyNumberFormat="1" applyFont="1" applyFill="1" applyBorder="1"/>
    <xf numFmtId="0" fontId="14" fillId="0" borderId="3" xfId="0" applyFont="1" applyFill="1" applyBorder="1" applyAlignment="1">
      <alignment wrapText="1"/>
    </xf>
    <xf numFmtId="169" fontId="3" fillId="0" borderId="0" xfId="0" applyNumberFormat="1" applyFont="1" applyFill="1" applyBorder="1"/>
    <xf numFmtId="49" fontId="3" fillId="0" borderId="3" xfId="0" applyNumberFormat="1" applyFont="1" applyFill="1" applyBorder="1" applyAlignment="1"/>
    <xf numFmtId="49" fontId="14" fillId="0" borderId="3" xfId="0" applyNumberFormat="1" applyFont="1" applyFill="1" applyBorder="1" applyAlignment="1"/>
    <xf numFmtId="0" fontId="38" fillId="0" borderId="0" xfId="0" applyFont="1" applyFill="1" applyBorder="1"/>
    <xf numFmtId="37" fontId="3" fillId="0" borderId="3" xfId="0" applyNumberFormat="1" applyFont="1" applyFill="1" applyBorder="1"/>
    <xf numFmtId="0" fontId="2" fillId="0" borderId="0" xfId="0" applyFont="1" applyFill="1" applyBorder="1" applyAlignment="1">
      <alignment horizontal="left" indent="1"/>
    </xf>
    <xf numFmtId="185" fontId="2" fillId="0" borderId="0" xfId="5" applyNumberFormat="1" applyFont="1" applyFill="1" applyBorder="1"/>
    <xf numFmtId="173" fontId="2" fillId="0" borderId="0" xfId="7" applyNumberFormat="1" applyFont="1" applyFill="1" applyBorder="1"/>
    <xf numFmtId="0" fontId="16" fillId="0" borderId="0" xfId="0" applyFont="1" applyFill="1" applyAlignment="1"/>
    <xf numFmtId="0" fontId="3" fillId="0" borderId="0" xfId="3" applyNumberFormat="1" applyFont="1" applyFill="1" applyBorder="1" applyAlignment="1">
      <alignment horizontal="center"/>
    </xf>
    <xf numFmtId="41" fontId="2" fillId="0" borderId="0" xfId="4" applyNumberFormat="1" applyFont="1" applyFill="1"/>
    <xf numFmtId="41" fontId="2" fillId="0" borderId="1" xfId="4" applyNumberFormat="1" applyFont="1" applyFill="1" applyBorder="1"/>
    <xf numFmtId="41" fontId="3" fillId="0" borderId="8" xfId="2" applyNumberFormat="1" applyFont="1" applyFill="1" applyBorder="1"/>
    <xf numFmtId="182" fontId="2" fillId="0" borderId="0" xfId="0" applyNumberFormat="1" applyFont="1" applyFill="1" applyBorder="1" applyAlignment="1">
      <alignment horizontal="left"/>
    </xf>
    <xf numFmtId="0" fontId="14" fillId="0" borderId="9" xfId="0" applyFont="1" applyFill="1" applyBorder="1"/>
    <xf numFmtId="41" fontId="2" fillId="0" borderId="1" xfId="3" applyNumberFormat="1" applyFont="1" applyFill="1" applyBorder="1"/>
    <xf numFmtId="44" fontId="2" fillId="0" borderId="0" xfId="0" quotePrefix="1" applyNumberFormat="1" applyFont="1" applyFill="1" applyBorder="1" applyAlignment="1">
      <alignment horizontal="left"/>
    </xf>
    <xf numFmtId="169" fontId="2" fillId="0" borderId="0" xfId="0" applyNumberFormat="1" applyFont="1" applyFill="1" applyBorder="1"/>
    <xf numFmtId="43" fontId="2" fillId="0" borderId="5" xfId="0" applyNumberFormat="1" applyFont="1" applyFill="1" applyBorder="1"/>
    <xf numFmtId="44" fontId="2" fillId="0" borderId="7" xfId="0" quotePrefix="1" applyNumberFormat="1" applyFont="1" applyFill="1" applyBorder="1" applyAlignment="1">
      <alignment horizontal="left"/>
    </xf>
    <xf numFmtId="167" fontId="2" fillId="0" borderId="0" xfId="0" applyNumberFormat="1" applyFont="1" applyFill="1" applyBorder="1"/>
    <xf numFmtId="43" fontId="2" fillId="0" borderId="0" xfId="0" quotePrefix="1" applyNumberFormat="1" applyFont="1" applyFill="1" applyBorder="1" applyAlignment="1">
      <alignment horizontal="left"/>
    </xf>
    <xf numFmtId="43" fontId="14" fillId="0" borderId="3" xfId="0" applyNumberFormat="1" applyFont="1" applyFill="1" applyBorder="1"/>
    <xf numFmtId="172" fontId="2" fillId="0" borderId="1" xfId="1" quotePrefix="1" applyNumberFormat="1" applyFont="1" applyFill="1" applyBorder="1" applyAlignment="1">
      <alignment horizontal="right"/>
    </xf>
    <xf numFmtId="42" fontId="2" fillId="0" borderId="6" xfId="3" applyNumberFormat="1" applyFont="1" applyFill="1" applyBorder="1" applyAlignment="1">
      <alignment horizontal="center"/>
    </xf>
    <xf numFmtId="172" fontId="2" fillId="0" borderId="5" xfId="1" quotePrefix="1" applyNumberFormat="1" applyFont="1" applyFill="1" applyBorder="1" applyAlignment="1">
      <alignment horizontal="right"/>
    </xf>
    <xf numFmtId="0" fontId="2" fillId="0" borderId="0" xfId="0" applyFont="1" applyFill="1" applyAlignment="1">
      <alignment horizontal="center" wrapText="1"/>
    </xf>
    <xf numFmtId="41" fontId="2" fillId="0" borderId="0" xfId="1" applyNumberFormat="1" applyFont="1" applyFill="1" applyAlignment="1">
      <alignment horizontal="right"/>
    </xf>
    <xf numFmtId="44" fontId="2" fillId="0" borderId="0" xfId="3" applyNumberFormat="1" applyFont="1" applyFill="1" applyBorder="1"/>
    <xf numFmtId="43" fontId="2" fillId="0" borderId="1" xfId="0" applyNumberFormat="1" applyFont="1" applyFill="1" applyBorder="1"/>
    <xf numFmtId="44" fontId="2" fillId="0" borderId="7" xfId="3" applyNumberFormat="1" applyFont="1" applyFill="1" applyBorder="1"/>
    <xf numFmtId="44" fontId="2" fillId="0" borderId="0" xfId="0" applyNumberFormat="1" applyFont="1" applyFill="1" applyBorder="1"/>
    <xf numFmtId="169" fontId="2" fillId="0" borderId="0" xfId="1" applyNumberFormat="1" applyFont="1" applyFill="1" applyAlignment="1">
      <alignment horizontal="right"/>
    </xf>
    <xf numFmtId="43" fontId="2" fillId="0" borderId="5" xfId="3" applyNumberFormat="1" applyFont="1" applyFill="1" applyBorder="1"/>
    <xf numFmtId="169" fontId="2" fillId="0" borderId="1" xfId="1" applyNumberFormat="1" applyFont="1" applyFill="1" applyBorder="1" applyAlignment="1">
      <alignment horizontal="right"/>
    </xf>
    <xf numFmtId="43" fontId="2" fillId="0" borderId="0" xfId="1" applyNumberFormat="1" applyFont="1" applyFill="1" applyBorder="1" applyAlignment="1">
      <alignment horizontal="right"/>
    </xf>
    <xf numFmtId="173" fontId="6" fillId="0" borderId="0" xfId="7" applyNumberFormat="1" applyFont="1" applyFill="1" applyBorder="1"/>
    <xf numFmtId="42" fontId="12" fillId="0" borderId="0" xfId="0" applyNumberFormat="1" applyFont="1" applyFill="1"/>
    <xf numFmtId="42" fontId="2" fillId="0" borderId="0" xfId="0" applyNumberFormat="1" applyFont="1" applyFill="1"/>
    <xf numFmtId="41" fontId="2" fillId="0" borderId="0" xfId="0" applyNumberFormat="1" applyFont="1" applyFill="1"/>
    <xf numFmtId="165" fontId="2" fillId="0" borderId="0" xfId="0" applyNumberFormat="1" applyFont="1" applyFill="1"/>
    <xf numFmtId="0" fontId="2" fillId="0" borderId="2" xfId="0" applyFont="1" applyFill="1" applyBorder="1"/>
    <xf numFmtId="41" fontId="2" fillId="0" borderId="5" xfId="4" applyNumberFormat="1" applyFont="1" applyFill="1" applyBorder="1"/>
    <xf numFmtId="41" fontId="2" fillId="0" borderId="0" xfId="2" applyNumberFormat="1" applyFont="1" applyFill="1"/>
    <xf numFmtId="41" fontId="2" fillId="0" borderId="8" xfId="4" applyNumberFormat="1" applyFont="1" applyFill="1" applyBorder="1"/>
    <xf numFmtId="165" fontId="12" fillId="0" borderId="0" xfId="3" applyNumberFormat="1" applyFont="1" applyFill="1" applyBorder="1" applyAlignment="1">
      <alignment horizontal="center"/>
    </xf>
    <xf numFmtId="41" fontId="3" fillId="0" borderId="3" xfId="0" applyNumberFormat="1" applyFont="1" applyFill="1" applyBorder="1" applyAlignment="1">
      <alignment horizontal="left"/>
    </xf>
    <xf numFmtId="42" fontId="3" fillId="0" borderId="3" xfId="0" quotePrefix="1" applyNumberFormat="1" applyFont="1" applyFill="1" applyBorder="1" applyAlignment="1">
      <alignment horizontal="left"/>
    </xf>
    <xf numFmtId="42" fontId="3" fillId="0" borderId="0" xfId="0" quotePrefix="1" applyNumberFormat="1" applyFont="1" applyFill="1" applyBorder="1" applyAlignment="1">
      <alignment horizontal="left"/>
    </xf>
    <xf numFmtId="44" fontId="2" fillId="0" borderId="6" xfId="0" applyNumberFormat="1" applyFont="1" applyFill="1" applyBorder="1"/>
    <xf numFmtId="44" fontId="3" fillId="0" borderId="6" xfId="0" applyNumberFormat="1" applyFont="1" applyFill="1" applyBorder="1"/>
    <xf numFmtId="42" fontId="3" fillId="0" borderId="0" xfId="0" applyNumberFormat="1" applyFont="1" applyFill="1" applyBorder="1" applyAlignment="1">
      <alignment horizontal="left" indent="1"/>
    </xf>
    <xf numFmtId="42" fontId="3" fillId="0" borderId="3" xfId="0" applyNumberFormat="1" applyFont="1" applyFill="1" applyBorder="1" applyAlignment="1">
      <alignment horizontal="left"/>
    </xf>
    <xf numFmtId="42" fontId="3" fillId="0" borderId="3" xfId="0" applyNumberFormat="1" applyFont="1" applyFill="1" applyBorder="1"/>
    <xf numFmtId="0" fontId="24" fillId="0" borderId="10" xfId="0" applyFont="1" applyFill="1" applyBorder="1"/>
    <xf numFmtId="0" fontId="3" fillId="0" borderId="10" xfId="0" applyFont="1" applyFill="1" applyBorder="1"/>
    <xf numFmtId="0" fontId="26" fillId="0" borderId="10" xfId="0" applyFont="1" applyFill="1" applyBorder="1"/>
    <xf numFmtId="0" fontId="2" fillId="0" borderId="10" xfId="0" applyFont="1" applyFill="1" applyBorder="1"/>
    <xf numFmtId="41" fontId="3" fillId="0" borderId="0" xfId="0" applyNumberFormat="1" applyFont="1" applyFill="1" applyBorder="1" applyAlignment="1"/>
    <xf numFmtId="0" fontId="43" fillId="0" borderId="0" xfId="0" applyFont="1" applyFill="1" applyBorder="1"/>
    <xf numFmtId="41" fontId="44" fillId="0" borderId="1" xfId="3" applyNumberFormat="1" applyFont="1" applyFill="1" applyBorder="1"/>
    <xf numFmtId="0" fontId="44" fillId="0" borderId="0" xfId="0" applyFont="1" applyFill="1" applyBorder="1"/>
    <xf numFmtId="42" fontId="44" fillId="0" borderId="0" xfId="3" applyNumberFormat="1" applyFont="1" applyFill="1" applyBorder="1" applyAlignment="1">
      <alignment horizontal="right"/>
    </xf>
    <xf numFmtId="41" fontId="44" fillId="0" borderId="0" xfId="1" applyNumberFormat="1" applyFont="1" applyFill="1" applyBorder="1"/>
    <xf numFmtId="172" fontId="0" fillId="0" borderId="0" xfId="0" applyNumberFormat="1"/>
    <xf numFmtId="0" fontId="24" fillId="0" borderId="0" xfId="0" applyFont="1" applyFill="1" applyBorder="1" applyAlignment="1">
      <alignment horizontal="left" wrapText="1"/>
    </xf>
    <xf numFmtId="0" fontId="44" fillId="0" borderId="0" xfId="0" applyFont="1" applyFill="1" applyBorder="1" applyAlignment="1"/>
    <xf numFmtId="0" fontId="43" fillId="0" borderId="0" xfId="0" applyFont="1" applyFill="1" applyBorder="1" applyAlignment="1">
      <alignment horizontal="left" wrapText="1"/>
    </xf>
    <xf numFmtId="164" fontId="26" fillId="0" borderId="3" xfId="0" applyNumberFormat="1" applyFont="1" applyFill="1" applyBorder="1" applyAlignment="1">
      <alignment horizontal="right"/>
    </xf>
    <xf numFmtId="42" fontId="2" fillId="0" borderId="3" xfId="1" applyNumberFormat="1" applyFont="1" applyFill="1" applyBorder="1" applyAlignment="1">
      <alignment horizontal="right"/>
    </xf>
    <xf numFmtId="41" fontId="2" fillId="0" borderId="3" xfId="1" applyNumberFormat="1" applyFont="1" applyFill="1" applyBorder="1"/>
    <xf numFmtId="41" fontId="2" fillId="0" borderId="3" xfId="0" applyNumberFormat="1" applyFont="1" applyFill="1" applyBorder="1"/>
    <xf numFmtId="41" fontId="2" fillId="0" borderId="3" xfId="1" applyNumberFormat="1" applyFont="1" applyFill="1" applyBorder="1" applyAlignment="1">
      <alignment horizontal="right"/>
    </xf>
    <xf numFmtId="42" fontId="2" fillId="0" borderId="3" xfId="3" applyNumberFormat="1" applyFont="1" applyFill="1" applyBorder="1" applyAlignment="1">
      <alignment horizontal="right"/>
    </xf>
    <xf numFmtId="42" fontId="2" fillId="0" borderId="3" xfId="3" applyNumberFormat="1" applyFont="1" applyFill="1" applyBorder="1"/>
    <xf numFmtId="172" fontId="0" fillId="0" borderId="3" xfId="0" applyNumberFormat="1" applyBorder="1"/>
    <xf numFmtId="42" fontId="2" fillId="0" borderId="3" xfId="1" applyNumberFormat="1" applyFont="1" applyFill="1" applyBorder="1"/>
    <xf numFmtId="41" fontId="2" fillId="0" borderId="3" xfId="1" quotePrefix="1" applyNumberFormat="1" applyFont="1" applyFill="1" applyBorder="1" applyAlignment="1">
      <alignment horizontal="left"/>
    </xf>
    <xf numFmtId="41" fontId="2" fillId="0" borderId="3" xfId="1" applyNumberFormat="1" applyFont="1" applyFill="1" applyBorder="1" applyAlignment="1">
      <alignment horizontal="center"/>
    </xf>
    <xf numFmtId="172" fontId="2" fillId="0" borderId="3" xfId="1" applyNumberFormat="1" applyFont="1" applyFill="1" applyBorder="1"/>
    <xf numFmtId="41" fontId="2" fillId="0" borderId="3" xfId="1" quotePrefix="1" applyNumberFormat="1" applyFont="1" applyFill="1" applyBorder="1" applyAlignment="1">
      <alignment horizontal="right"/>
    </xf>
    <xf numFmtId="41" fontId="2" fillId="0" borderId="3" xfId="3" applyNumberFormat="1" applyFont="1" applyFill="1" applyBorder="1" applyAlignment="1">
      <alignment horizontal="right"/>
    </xf>
    <xf numFmtId="41" fontId="2" fillId="0" borderId="3" xfId="0" applyNumberFormat="1" applyFont="1" applyFill="1" applyBorder="1" applyAlignment="1">
      <alignment horizontal="right"/>
    </xf>
    <xf numFmtId="41" fontId="5" fillId="0" borderId="0" xfId="1" applyNumberFormat="1" applyFont="1" applyFill="1" applyBorder="1"/>
    <xf numFmtId="0" fontId="45" fillId="0" borderId="0" xfId="0" applyFont="1" applyFill="1" applyBorder="1"/>
    <xf numFmtId="44" fontId="0" fillId="0" borderId="0" xfId="0" applyNumberFormat="1"/>
    <xf numFmtId="0" fontId="42" fillId="0" borderId="0" xfId="0" applyFont="1" applyFill="1" applyBorder="1"/>
    <xf numFmtId="0" fontId="46" fillId="0" borderId="0" xfId="0" applyFont="1" applyFill="1" applyBorder="1"/>
    <xf numFmtId="0" fontId="47" fillId="0" borderId="0" xfId="0" applyFont="1" applyFill="1" applyBorder="1"/>
    <xf numFmtId="41" fontId="42" fillId="0" borderId="3" xfId="1" applyNumberFormat="1" applyFont="1" applyFill="1" applyBorder="1" applyAlignment="1">
      <alignment horizontal="right"/>
    </xf>
    <xf numFmtId="41" fontId="44" fillId="0" borderId="3" xfId="1" applyNumberFormat="1" applyFont="1" applyFill="1" applyBorder="1" applyAlignment="1">
      <alignment horizontal="right"/>
    </xf>
    <xf numFmtId="0" fontId="44" fillId="0" borderId="0" xfId="0" applyFont="1" applyFill="1" applyBorder="1" applyAlignment="1">
      <alignment horizontal="center"/>
    </xf>
    <xf numFmtId="43" fontId="3" fillId="0" borderId="0" xfId="0" quotePrefix="1" applyNumberFormat="1" applyFont="1" applyFill="1" applyBorder="1" applyAlignment="1">
      <alignment horizontal="left"/>
    </xf>
    <xf numFmtId="42" fontId="3" fillId="0" borderId="6" xfId="3" applyNumberFormat="1" applyFont="1" applyFill="1" applyBorder="1" applyAlignment="1">
      <alignment horizontal="center"/>
    </xf>
    <xf numFmtId="164" fontId="27" fillId="0" borderId="4" xfId="0" applyNumberFormat="1" applyFont="1" applyFill="1" applyBorder="1" applyAlignment="1">
      <alignment horizontal="right"/>
    </xf>
    <xf numFmtId="164" fontId="27" fillId="0" borderId="4" xfId="0" applyNumberFormat="1" applyFont="1" applyFill="1" applyBorder="1" applyAlignment="1">
      <alignment horizontal="right"/>
    </xf>
    <xf numFmtId="0" fontId="24" fillId="0" borderId="0" xfId="0" applyFont="1" applyFill="1" applyBorder="1" applyAlignment="1">
      <alignment horizontal="left"/>
    </xf>
    <xf numFmtId="0" fontId="1" fillId="0" borderId="0" xfId="8" applyFont="1" applyFill="1" applyBorder="1"/>
    <xf numFmtId="0" fontId="1" fillId="0" borderId="0" xfId="8" applyFont="1" applyFill="1"/>
    <xf numFmtId="0" fontId="2" fillId="0" borderId="0" xfId="8" applyFont="1" applyFill="1" applyBorder="1"/>
    <xf numFmtId="0" fontId="25" fillId="0" borderId="0" xfId="8" applyFont="1" applyFill="1" applyBorder="1"/>
    <xf numFmtId="0" fontId="24" fillId="0" borderId="0" xfId="8" applyFont="1" applyFill="1" applyBorder="1"/>
    <xf numFmtId="165" fontId="1" fillId="0" borderId="0" xfId="3" applyNumberFormat="1" applyFont="1" applyFill="1" applyBorder="1"/>
    <xf numFmtId="172" fontId="1" fillId="0" borderId="0" xfId="8" applyNumberFormat="1" applyFont="1" applyFill="1" applyBorder="1"/>
    <xf numFmtId="172" fontId="1" fillId="0" borderId="0" xfId="1" applyNumberFormat="1" applyFont="1" applyFill="1" applyBorder="1"/>
    <xf numFmtId="41" fontId="1" fillId="0" borderId="0" xfId="1" applyNumberFormat="1" applyFont="1" applyFill="1" applyBorder="1" applyAlignment="1">
      <alignment horizontal="right"/>
    </xf>
    <xf numFmtId="0" fontId="30" fillId="0" borderId="0" xfId="8" applyFont="1" applyFill="1" applyBorder="1" applyAlignment="1">
      <alignment vertical="top"/>
    </xf>
    <xf numFmtId="0" fontId="1" fillId="0" borderId="0" xfId="8" quotePrefix="1" applyFont="1" applyFill="1" applyBorder="1" applyAlignment="1">
      <alignment horizontal="left"/>
    </xf>
    <xf numFmtId="0" fontId="2" fillId="0" borderId="0" xfId="8" quotePrefix="1" applyFont="1" applyFill="1" applyBorder="1" applyAlignment="1">
      <alignment horizontal="left"/>
    </xf>
    <xf numFmtId="0" fontId="24" fillId="0" borderId="0" xfId="8" quotePrefix="1" applyFont="1" applyFill="1" applyBorder="1" applyAlignment="1">
      <alignment horizontal="left"/>
    </xf>
    <xf numFmtId="0" fontId="1" fillId="0" borderId="0" xfId="3" applyNumberFormat="1" applyFont="1" applyFill="1" applyBorder="1" applyAlignment="1">
      <alignment horizontal="left"/>
    </xf>
    <xf numFmtId="43" fontId="1" fillId="0" borderId="0" xfId="8" applyNumberFormat="1" applyFont="1" applyFill="1" applyBorder="1"/>
    <xf numFmtId="0" fontId="2" fillId="0" borderId="3" xfId="8" quotePrefix="1" applyFont="1" applyFill="1" applyBorder="1" applyAlignment="1">
      <alignment horizontal="left"/>
    </xf>
    <xf numFmtId="43" fontId="2" fillId="0" borderId="0" xfId="8" applyNumberFormat="1" applyFont="1" applyFill="1" applyBorder="1"/>
    <xf numFmtId="0" fontId="2" fillId="0" borderId="3" xfId="8" applyFont="1" applyFill="1" applyBorder="1"/>
    <xf numFmtId="0" fontId="1" fillId="0" borderId="0" xfId="8" applyNumberFormat="1" applyFont="1" applyFill="1" applyBorder="1" applyAlignment="1">
      <alignment horizontal="left"/>
    </xf>
    <xf numFmtId="0" fontId="2" fillId="0" borderId="0" xfId="8" applyNumberFormat="1" applyFont="1" applyFill="1" applyBorder="1" applyAlignment="1">
      <alignment horizontal="left"/>
    </xf>
    <xf numFmtId="0" fontId="27" fillId="0" borderId="0" xfId="8" applyFont="1" applyFill="1" applyBorder="1"/>
    <xf numFmtId="0" fontId="26" fillId="0" borderId="0" xfId="8" applyFont="1" applyFill="1" applyBorder="1"/>
    <xf numFmtId="178" fontId="1" fillId="0" borderId="0" xfId="8" applyNumberFormat="1" applyFont="1" applyFill="1" applyBorder="1" applyAlignment="1">
      <alignment horizontal="left"/>
    </xf>
    <xf numFmtId="174" fontId="1" fillId="0" borderId="0" xfId="8" applyNumberFormat="1" applyFont="1" applyFill="1" applyBorder="1"/>
    <xf numFmtId="178" fontId="2" fillId="0" borderId="0" xfId="8" applyNumberFormat="1" applyFont="1" applyFill="1" applyBorder="1" applyAlignment="1">
      <alignment horizontal="left"/>
    </xf>
    <xf numFmtId="178" fontId="2" fillId="0" borderId="3" xfId="8" applyNumberFormat="1" applyFont="1" applyFill="1" applyBorder="1" applyAlignment="1">
      <alignment horizontal="left"/>
    </xf>
    <xf numFmtId="174" fontId="2" fillId="0" borderId="0" xfId="8" applyNumberFormat="1" applyFont="1" applyFill="1" applyBorder="1"/>
    <xf numFmtId="172" fontId="2" fillId="0" borderId="0" xfId="8" applyNumberFormat="1" applyFont="1" applyFill="1" applyBorder="1"/>
    <xf numFmtId="174" fontId="1" fillId="0" borderId="7" xfId="8" applyNumberFormat="1" applyFont="1" applyFill="1" applyBorder="1"/>
    <xf numFmtId="0" fontId="1" fillId="0" borderId="7" xfId="8" applyFont="1" applyFill="1" applyBorder="1"/>
    <xf numFmtId="165" fontId="1" fillId="0" borderId="7" xfId="3" applyNumberFormat="1" applyFont="1" applyFill="1" applyBorder="1"/>
    <xf numFmtId="174" fontId="2" fillId="0" borderId="7" xfId="8" applyNumberFormat="1" applyFont="1" applyFill="1" applyBorder="1"/>
    <xf numFmtId="0" fontId="2" fillId="0" borderId="7" xfId="8" applyFont="1" applyFill="1" applyBorder="1"/>
    <xf numFmtId="0" fontId="1" fillId="0" borderId="1" xfId="8" applyFont="1" applyFill="1" applyBorder="1"/>
    <xf numFmtId="172" fontId="1" fillId="0" borderId="1" xfId="8" applyNumberFormat="1" applyFont="1" applyFill="1" applyBorder="1"/>
    <xf numFmtId="174" fontId="1" fillId="0" borderId="1" xfId="8" applyNumberFormat="1" applyFont="1" applyFill="1" applyBorder="1"/>
    <xf numFmtId="41" fontId="1" fillId="0" borderId="0" xfId="8" applyNumberFormat="1" applyFont="1" applyFill="1" applyBorder="1"/>
    <xf numFmtId="41" fontId="2" fillId="0" borderId="0" xfId="8" applyNumberFormat="1" applyFont="1" applyFill="1" applyBorder="1"/>
    <xf numFmtId="0" fontId="2" fillId="0" borderId="1" xfId="8" applyFont="1" applyFill="1" applyBorder="1"/>
    <xf numFmtId="172" fontId="2" fillId="0" borderId="1" xfId="8" applyNumberFormat="1" applyFont="1" applyFill="1" applyBorder="1"/>
    <xf numFmtId="174" fontId="1" fillId="0" borderId="0" xfId="8" applyNumberFormat="1" applyFont="1" applyFill="1" applyBorder="1" applyAlignment="1">
      <alignment horizontal="left" indent="1"/>
    </xf>
    <xf numFmtId="174" fontId="2" fillId="0" borderId="0" xfId="8" applyNumberFormat="1" applyFont="1" applyFill="1" applyBorder="1" applyAlignment="1">
      <alignment horizontal="left" indent="1"/>
    </xf>
    <xf numFmtId="172" fontId="1" fillId="0" borderId="5" xfId="1" applyNumberFormat="1" applyFont="1" applyFill="1" applyBorder="1"/>
    <xf numFmtId="174" fontId="2" fillId="0" borderId="1" xfId="8" applyNumberFormat="1" applyFont="1" applyFill="1" applyBorder="1"/>
    <xf numFmtId="172" fontId="1" fillId="0" borderId="1" xfId="1" applyNumberFormat="1" applyFont="1" applyFill="1" applyBorder="1"/>
    <xf numFmtId="0" fontId="2" fillId="0" borderId="0" xfId="8" applyFont="1" applyFill="1"/>
    <xf numFmtId="179" fontId="1" fillId="0" borderId="0" xfId="8" applyNumberFormat="1" applyFont="1" applyFill="1" applyBorder="1"/>
    <xf numFmtId="179" fontId="2" fillId="0" borderId="0" xfId="8" applyNumberFormat="1" applyFont="1" applyFill="1" applyBorder="1"/>
    <xf numFmtId="0" fontId="1" fillId="0" borderId="0" xfId="8" applyFont="1" applyFill="1" applyBorder="1" applyAlignment="1">
      <alignment horizontal="left"/>
    </xf>
    <xf numFmtId="172" fontId="1" fillId="0" borderId="0" xfId="1" quotePrefix="1" applyNumberFormat="1" applyFont="1" applyFill="1" applyBorder="1" applyAlignment="1">
      <alignment horizontal="left"/>
    </xf>
    <xf numFmtId="0" fontId="2" fillId="0" borderId="0" xfId="8" applyFont="1" applyFill="1" applyBorder="1" applyAlignment="1">
      <alignment horizontal="left"/>
    </xf>
    <xf numFmtId="0" fontId="2" fillId="0" borderId="3" xfId="8" applyFont="1" applyFill="1" applyBorder="1" applyAlignment="1">
      <alignment horizontal="left"/>
    </xf>
    <xf numFmtId="0" fontId="24" fillId="0" borderId="0" xfId="8" applyFont="1" applyFill="1" applyBorder="1" applyAlignment="1">
      <alignment horizontal="left"/>
    </xf>
    <xf numFmtId="0" fontId="1" fillId="0" borderId="3" xfId="8" applyFont="1" applyFill="1" applyBorder="1"/>
    <xf numFmtId="0" fontId="26" fillId="0" borderId="0" xfId="8" applyFont="1" applyFill="1" applyBorder="1" applyAlignment="1">
      <alignment horizontal="left" wrapText="1"/>
    </xf>
    <xf numFmtId="1" fontId="1" fillId="0" borderId="0" xfId="8" applyNumberFormat="1" applyFont="1" applyFill="1" applyBorder="1"/>
    <xf numFmtId="0" fontId="27" fillId="0" borderId="0" xfId="8" applyNumberFormat="1" applyFont="1" applyFill="1" applyBorder="1" applyAlignment="1">
      <alignment horizontal="right"/>
    </xf>
    <xf numFmtId="0" fontId="27" fillId="0" borderId="4" xfId="8" applyNumberFormat="1" applyFont="1" applyFill="1" applyBorder="1" applyAlignment="1">
      <alignment horizontal="right"/>
    </xf>
    <xf numFmtId="164" fontId="27" fillId="0" borderId="4" xfId="8" applyNumberFormat="1" applyFont="1" applyFill="1" applyBorder="1" applyAlignment="1">
      <alignment horizontal="right"/>
    </xf>
    <xf numFmtId="0" fontId="24" fillId="0" borderId="0" xfId="8" applyFont="1" applyFill="1" applyBorder="1" applyAlignment="1">
      <alignment horizontal="right"/>
    </xf>
    <xf numFmtId="0" fontId="24" fillId="0" borderId="3" xfId="8" applyFont="1" applyFill="1" applyBorder="1" applyAlignment="1">
      <alignment horizontal="right"/>
    </xf>
    <xf numFmtId="0" fontId="2" fillId="0" borderId="4" xfId="8" applyFont="1" applyFill="1" applyBorder="1"/>
    <xf numFmtId="0" fontId="26" fillId="0" borderId="4" xfId="8" applyFont="1" applyFill="1" applyBorder="1"/>
    <xf numFmtId="0" fontId="29" fillId="0" borderId="0" xfId="8" applyFont="1" applyFill="1" applyBorder="1"/>
    <xf numFmtId="0" fontId="2" fillId="0" borderId="0" xfId="8" applyFont="1" applyFill="1" applyBorder="1" applyAlignment="1"/>
    <xf numFmtId="0" fontId="32" fillId="0" borderId="0" xfId="8" applyFont="1" applyFill="1" applyBorder="1"/>
    <xf numFmtId="0" fontId="23" fillId="0" borderId="0" xfId="8" applyFont="1" applyFill="1" applyBorder="1"/>
    <xf numFmtId="0" fontId="1" fillId="0" borderId="0" xfId="8" applyNumberFormat="1" applyFont="1" applyFill="1" applyBorder="1" applyAlignment="1">
      <alignment horizontal="center"/>
    </xf>
    <xf numFmtId="0" fontId="1" fillId="0" borderId="0" xfId="8" applyNumberFormat="1" applyFont="1" applyFill="1" applyBorder="1"/>
    <xf numFmtId="177" fontId="1" fillId="0" borderId="0" xfId="8" applyNumberFormat="1" applyFont="1" applyFill="1" applyBorder="1"/>
    <xf numFmtId="177" fontId="2" fillId="0" borderId="0" xfId="8" applyNumberFormat="1" applyFont="1" applyFill="1" applyBorder="1"/>
    <xf numFmtId="177" fontId="1" fillId="0" borderId="7" xfId="8" applyNumberFormat="1" applyFont="1" applyFill="1" applyBorder="1"/>
    <xf numFmtId="172" fontId="1" fillId="0" borderId="7" xfId="1" applyNumberFormat="1" applyFont="1" applyFill="1" applyBorder="1"/>
    <xf numFmtId="177" fontId="2" fillId="0" borderId="7" xfId="8" applyNumberFormat="1" applyFont="1" applyFill="1" applyBorder="1"/>
    <xf numFmtId="41" fontId="1" fillId="0" borderId="1" xfId="1" applyNumberFormat="1" applyFont="1" applyFill="1" applyBorder="1"/>
    <xf numFmtId="177" fontId="1" fillId="0" borderId="5" xfId="8" applyNumberFormat="1" applyFont="1" applyFill="1" applyBorder="1"/>
    <xf numFmtId="0" fontId="1" fillId="0" borderId="5" xfId="8" applyFont="1" applyFill="1" applyBorder="1"/>
    <xf numFmtId="177" fontId="2" fillId="0" borderId="5" xfId="8" applyNumberFormat="1" applyFont="1" applyFill="1" applyBorder="1"/>
    <xf numFmtId="0" fontId="2" fillId="0" borderId="5" xfId="8" applyFont="1" applyFill="1" applyBorder="1"/>
    <xf numFmtId="176" fontId="1" fillId="0" borderId="0" xfId="8" applyNumberFormat="1" applyFont="1" applyFill="1" applyBorder="1"/>
    <xf numFmtId="176" fontId="2" fillId="0" borderId="0" xfId="8" applyNumberFormat="1" applyFont="1" applyFill="1" applyBorder="1"/>
    <xf numFmtId="177" fontId="1" fillId="0" borderId="1" xfId="8" applyNumberFormat="1" applyFont="1" applyFill="1" applyBorder="1"/>
    <xf numFmtId="177" fontId="2" fillId="0" borderId="1" xfId="8" applyNumberFormat="1" applyFont="1" applyFill="1" applyBorder="1"/>
    <xf numFmtId="0" fontId="1" fillId="0" borderId="0" xfId="0" applyFont="1" applyFill="1" applyBorder="1"/>
    <xf numFmtId="37" fontId="1" fillId="0" borderId="0" xfId="0" applyNumberFormat="1" applyFont="1" applyFill="1" applyBorder="1"/>
    <xf numFmtId="0" fontId="25" fillId="0" borderId="4" xfId="0" applyFont="1" applyFill="1" applyBorder="1"/>
    <xf numFmtId="0" fontId="1" fillId="0" borderId="2" xfId="0" applyFont="1" applyFill="1" applyBorder="1"/>
    <xf numFmtId="0" fontId="1" fillId="0" borderId="0" xfId="0" applyFont="1" applyFill="1"/>
    <xf numFmtId="165" fontId="1" fillId="0" borderId="0" xfId="3" applyNumberFormat="1" applyFont="1" applyFill="1"/>
    <xf numFmtId="41" fontId="1" fillId="0" borderId="0" xfId="1" applyNumberFormat="1" applyFont="1" applyFill="1"/>
    <xf numFmtId="42" fontId="1" fillId="0" borderId="6" xfId="3" applyNumberFormat="1" applyFont="1" applyFill="1" applyBorder="1"/>
    <xf numFmtId="42" fontId="1" fillId="0" borderId="0" xfId="3" applyNumberFormat="1" applyFont="1" applyFill="1" applyBorder="1"/>
    <xf numFmtId="165" fontId="1" fillId="0" borderId="7" xfId="0" applyNumberFormat="1" applyFont="1" applyFill="1" applyBorder="1"/>
    <xf numFmtId="42" fontId="1" fillId="0" borderId="0" xfId="3" applyNumberFormat="1" applyFont="1" applyFill="1"/>
    <xf numFmtId="42" fontId="1" fillId="0" borderId="7" xfId="3" applyNumberFormat="1" applyFont="1" applyFill="1" applyBorder="1"/>
    <xf numFmtId="0" fontId="26" fillId="0" borderId="3" xfId="0" applyFont="1" applyFill="1" applyBorder="1"/>
    <xf numFmtId="0" fontId="2" fillId="0" borderId="0" xfId="8" applyFont="1" applyFill="1" applyBorder="1" applyAlignment="1">
      <alignment horizontal="center"/>
    </xf>
    <xf numFmtId="0" fontId="2" fillId="0" borderId="0" xfId="5" applyFont="1" applyFill="1" applyBorder="1" applyAlignment="1">
      <alignment horizontal="center"/>
    </xf>
    <xf numFmtId="0" fontId="1" fillId="0" borderId="0" xfId="5" applyFont="1" applyFill="1" applyBorder="1"/>
    <xf numFmtId="164" fontId="26" fillId="0" borderId="0" xfId="8" applyNumberFormat="1" applyFont="1" applyFill="1" applyBorder="1" applyAlignment="1">
      <alignment horizontal="center"/>
    </xf>
    <xf numFmtId="172" fontId="2" fillId="0" borderId="3" xfId="1" applyNumberFormat="1" applyFont="1" applyFill="1" applyBorder="1" applyAlignment="1">
      <alignment horizontal="right"/>
    </xf>
    <xf numFmtId="164" fontId="26" fillId="0" borderId="0" xfId="8" applyNumberFormat="1" applyFont="1" applyFill="1" applyBorder="1" applyAlignment="1">
      <alignment horizontal="right"/>
    </xf>
    <xf numFmtId="1" fontId="27" fillId="0" borderId="0" xfId="8" applyNumberFormat="1" applyFont="1" applyFill="1" applyBorder="1" applyAlignment="1">
      <alignment horizontal="right"/>
    </xf>
    <xf numFmtId="0" fontId="5" fillId="0" borderId="0" xfId="5" applyFont="1" applyFill="1" applyBorder="1"/>
    <xf numFmtId="0" fontId="5" fillId="0" borderId="0" xfId="5" applyFont="1" applyFill="1" applyBorder="1" applyAlignment="1">
      <alignment horizontal="center"/>
    </xf>
    <xf numFmtId="173" fontId="9" fillId="0" borderId="0" xfId="7" applyNumberFormat="1" applyFont="1" applyFill="1" applyBorder="1"/>
    <xf numFmtId="172" fontId="2" fillId="0" borderId="0" xfId="1" applyNumberFormat="1" applyFont="1" applyFill="1" applyBorder="1" applyAlignment="1">
      <alignment horizontal="center"/>
    </xf>
    <xf numFmtId="172" fontId="1" fillId="0" borderId="0" xfId="1" applyNumberFormat="1" applyFont="1" applyFill="1" applyBorder="1" applyAlignment="1">
      <alignment horizontal="right"/>
    </xf>
    <xf numFmtId="0" fontId="1" fillId="0" borderId="3" xfId="5" applyFont="1" applyFill="1" applyBorder="1"/>
    <xf numFmtId="41" fontId="1" fillId="0" borderId="1" xfId="1" applyNumberFormat="1" applyFont="1" applyFill="1" applyBorder="1" applyAlignment="1">
      <alignment horizontal="right"/>
    </xf>
    <xf numFmtId="172" fontId="1" fillId="0" borderId="5" xfId="1" applyNumberFormat="1" applyFont="1" applyFill="1" applyBorder="1" applyAlignment="1">
      <alignment horizontal="right"/>
    </xf>
    <xf numFmtId="172" fontId="1" fillId="0" borderId="3" xfId="1" applyNumberFormat="1" applyFont="1" applyFill="1" applyBorder="1"/>
    <xf numFmtId="172" fontId="1" fillId="0" borderId="7" xfId="1" applyNumberFormat="1" applyFont="1" applyFill="1" applyBorder="1" applyAlignment="1">
      <alignment horizontal="right"/>
    </xf>
    <xf numFmtId="172" fontId="2" fillId="0" borderId="3" xfId="1" applyNumberFormat="1" applyFont="1" applyFill="1" applyBorder="1" applyAlignment="1"/>
    <xf numFmtId="172" fontId="1" fillId="0" borderId="0" xfId="1" applyNumberFormat="1" applyFont="1" applyFill="1" applyBorder="1" applyAlignment="1"/>
    <xf numFmtId="172" fontId="1" fillId="0" borderId="1" xfId="1" applyNumberFormat="1" applyFont="1" applyFill="1" applyBorder="1" applyAlignment="1"/>
    <xf numFmtId="172" fontId="1" fillId="0" borderId="7" xfId="1" applyNumberFormat="1" applyFont="1" applyFill="1" applyBorder="1" applyAlignment="1"/>
    <xf numFmtId="185" fontId="2" fillId="0" borderId="0" xfId="5" applyNumberFormat="1" applyFont="1" applyFill="1" applyBorder="1" applyAlignment="1">
      <alignment horizontal="center"/>
    </xf>
    <xf numFmtId="185" fontId="2" fillId="0" borderId="3" xfId="5" applyNumberFormat="1" applyFont="1" applyFill="1" applyBorder="1"/>
    <xf numFmtId="185" fontId="1" fillId="0" borderId="0" xfId="5" applyNumberFormat="1" applyFont="1" applyFill="1" applyBorder="1"/>
    <xf numFmtId="41" fontId="1" fillId="0" borderId="0" xfId="5" applyNumberFormat="1" applyFont="1" applyFill="1" applyBorder="1"/>
    <xf numFmtId="41" fontId="2" fillId="0" borderId="0" xfId="5" applyNumberFormat="1" applyFont="1" applyFill="1" applyBorder="1" applyAlignment="1">
      <alignment horizontal="center"/>
    </xf>
    <xf numFmtId="41" fontId="2" fillId="0" borderId="3" xfId="5" applyNumberFormat="1" applyFont="1" applyFill="1" applyBorder="1"/>
    <xf numFmtId="174" fontId="2" fillId="0" borderId="0" xfId="8" applyNumberFormat="1" applyFont="1" applyFill="1" applyBorder="1" applyAlignment="1">
      <alignment horizontal="center"/>
    </xf>
    <xf numFmtId="174" fontId="2" fillId="0" borderId="3" xfId="8" applyNumberFormat="1" applyFont="1" applyFill="1" applyBorder="1"/>
    <xf numFmtId="0" fontId="1" fillId="0" borderId="0" xfId="5" applyFont="1" applyFill="1" applyBorder="1" applyAlignment="1">
      <alignment horizontal="left"/>
    </xf>
    <xf numFmtId="168" fontId="2" fillId="0" borderId="0" xfId="8" applyNumberFormat="1" applyFont="1" applyFill="1" applyBorder="1" applyAlignment="1">
      <alignment horizontal="center"/>
    </xf>
    <xf numFmtId="168" fontId="1" fillId="0" borderId="3" xfId="8" applyNumberFormat="1" applyFont="1" applyFill="1" applyBorder="1"/>
    <xf numFmtId="168" fontId="1" fillId="0" borderId="0" xfId="8" applyNumberFormat="1" applyFont="1" applyFill="1" applyBorder="1"/>
    <xf numFmtId="0" fontId="30" fillId="0" borderId="0" xfId="8" applyFont="1" applyFill="1" applyBorder="1"/>
    <xf numFmtId="0" fontId="2" fillId="0" borderId="0" xfId="5" applyFont="1" applyFill="1" applyBorder="1" applyAlignment="1"/>
    <xf numFmtId="0" fontId="1" fillId="0" borderId="0" xfId="5" applyFont="1" applyFill="1" applyBorder="1" applyAlignment="1"/>
    <xf numFmtId="172" fontId="1" fillId="0" borderId="0" xfId="5" applyNumberFormat="1" applyFont="1" applyFill="1" applyBorder="1"/>
    <xf numFmtId="173" fontId="1" fillId="0" borderId="0" xfId="7" applyNumberFormat="1" applyFont="1" applyFill="1" applyBorder="1"/>
    <xf numFmtId="172" fontId="1" fillId="0" borderId="1" xfId="1" applyNumberFormat="1" applyFont="1" applyFill="1" applyBorder="1" applyAlignment="1">
      <alignment horizontal="right"/>
    </xf>
    <xf numFmtId="1" fontId="17" fillId="0" borderId="0" xfId="8" applyNumberFormat="1" applyFont="1" applyFill="1" applyBorder="1"/>
    <xf numFmtId="0" fontId="1" fillId="0" borderId="3" xfId="0" applyFont="1" applyFill="1" applyBorder="1"/>
    <xf numFmtId="174" fontId="1" fillId="0" borderId="0" xfId="0" applyNumberFormat="1" applyFont="1" applyFill="1" applyBorder="1"/>
    <xf numFmtId="170" fontId="1" fillId="0" borderId="0" xfId="0" applyNumberFormat="1" applyFont="1" applyFill="1" applyBorder="1" applyAlignment="1">
      <alignment horizontal="left"/>
    </xf>
    <xf numFmtId="0" fontId="1" fillId="0" borderId="3" xfId="0" quotePrefix="1" applyFont="1" applyFill="1" applyBorder="1" applyAlignment="1">
      <alignment horizontal="left"/>
    </xf>
    <xf numFmtId="0" fontId="1" fillId="0" borderId="0" xfId="0" quotePrefix="1" applyFont="1" applyFill="1" applyBorder="1" applyAlignment="1">
      <alignment horizontal="left"/>
    </xf>
    <xf numFmtId="174" fontId="1" fillId="0" borderId="0" xfId="0" quotePrefix="1" applyNumberFormat="1" applyFont="1" applyFill="1" applyBorder="1" applyAlignment="1">
      <alignment horizontal="right"/>
    </xf>
    <xf numFmtId="174" fontId="1" fillId="0" borderId="0" xfId="1" applyNumberFormat="1" applyFont="1" applyFill="1" applyBorder="1"/>
    <xf numFmtId="174" fontId="1" fillId="0" borderId="0" xfId="0" applyNumberFormat="1" applyFont="1" applyFill="1" applyBorder="1" applyAlignment="1">
      <alignment horizontal="right"/>
    </xf>
    <xf numFmtId="168" fontId="1" fillId="0" borderId="0" xfId="0" applyNumberFormat="1" applyFont="1" applyFill="1" applyBorder="1" applyAlignment="1">
      <alignment horizontal="right"/>
    </xf>
    <xf numFmtId="174" fontId="1" fillId="0" borderId="0" xfId="1" applyNumberFormat="1" applyFont="1" applyFill="1" applyBorder="1" applyAlignment="1">
      <alignment horizontal="right"/>
    </xf>
    <xf numFmtId="172" fontId="2" fillId="0" borderId="0" xfId="0" applyNumberFormat="1" applyFont="1"/>
    <xf numFmtId="41" fontId="1" fillId="0" borderId="5" xfId="1" applyNumberFormat="1" applyFont="1" applyFill="1" applyBorder="1"/>
    <xf numFmtId="41" fontId="1" fillId="0" borderId="5" xfId="1" applyNumberFormat="1" applyFont="1" applyFill="1" applyBorder="1" applyAlignment="1">
      <alignment horizontal="center"/>
    </xf>
    <xf numFmtId="41" fontId="1" fillId="0" borderId="0" xfId="1" applyNumberFormat="1" applyFont="1" applyFill="1" applyBorder="1"/>
    <xf numFmtId="41" fontId="1" fillId="0" borderId="5" xfId="1" applyNumberFormat="1" applyFont="1" applyFill="1" applyBorder="1" applyAlignment="1">
      <alignment horizontal="right"/>
    </xf>
    <xf numFmtId="42" fontId="1" fillId="0" borderId="0" xfId="3" applyNumberFormat="1" applyFont="1" applyFill="1" applyBorder="1" applyAlignment="1">
      <alignment horizontal="right"/>
    </xf>
    <xf numFmtId="0" fontId="1" fillId="0" borderId="0" xfId="0" quotePrefix="1" applyFont="1" applyFill="1" applyBorder="1" applyAlignment="1">
      <alignment horizontal="left" indent="1"/>
    </xf>
    <xf numFmtId="0" fontId="1" fillId="0" borderId="0" xfId="0" applyFont="1" applyFill="1" applyBorder="1" applyAlignment="1">
      <alignment horizontal="left" indent="1"/>
    </xf>
    <xf numFmtId="41" fontId="1" fillId="0" borderId="1" xfId="1" quotePrefix="1" applyNumberFormat="1" applyFont="1" applyFill="1" applyBorder="1" applyAlignment="1">
      <alignment horizontal="right"/>
    </xf>
    <xf numFmtId="41" fontId="1" fillId="0" borderId="0" xfId="0" applyNumberFormat="1" applyFont="1" applyFill="1" applyBorder="1" applyAlignment="1">
      <alignment horizontal="right"/>
    </xf>
    <xf numFmtId="178" fontId="1" fillId="0" borderId="0" xfId="0" applyNumberFormat="1" applyFont="1" applyFill="1" applyBorder="1" applyAlignment="1">
      <alignment horizontal="left"/>
    </xf>
    <xf numFmtId="41" fontId="1" fillId="0" borderId="0" xfId="1" quotePrefix="1" applyNumberFormat="1" applyFont="1" applyFill="1" applyBorder="1" applyAlignment="1">
      <alignment horizontal="right"/>
    </xf>
    <xf numFmtId="42" fontId="1" fillId="0" borderId="6" xfId="3" applyNumberFormat="1" applyFont="1" applyFill="1" applyBorder="1" applyAlignment="1">
      <alignment horizontal="right"/>
    </xf>
    <xf numFmtId="43" fontId="1"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178" fontId="1" fillId="0" borderId="3" xfId="0" applyNumberFormat="1" applyFont="1" applyFill="1" applyBorder="1" applyAlignment="1">
      <alignment horizontal="left"/>
    </xf>
    <xf numFmtId="0" fontId="9" fillId="0" borderId="0" xfId="0" applyFont="1" applyFill="1"/>
    <xf numFmtId="43" fontId="1" fillId="0" borderId="0" xfId="0" applyNumberFormat="1" applyFont="1" applyFill="1" applyBorder="1"/>
    <xf numFmtId="0" fontId="1" fillId="0" borderId="0" xfId="0" applyNumberFormat="1" applyFont="1" applyFill="1" applyBorder="1" applyAlignment="1">
      <alignment horizontal="left"/>
    </xf>
    <xf numFmtId="41" fontId="1" fillId="0" borderId="0" xfId="0" applyNumberFormat="1" applyFont="1" applyFill="1" applyBorder="1" applyAlignment="1">
      <alignment horizontal="left"/>
    </xf>
    <xf numFmtId="41" fontId="1" fillId="0" borderId="0" xfId="0" applyNumberFormat="1" applyFont="1" applyFill="1" applyBorder="1"/>
    <xf numFmtId="174" fontId="2" fillId="0" borderId="0" xfId="0" applyNumberFormat="1" applyFont="1" applyFill="1" applyBorder="1" applyAlignment="1">
      <alignment horizontal="right"/>
    </xf>
    <xf numFmtId="174" fontId="1" fillId="0" borderId="7" xfId="0" applyNumberFormat="1" applyFont="1" applyFill="1" applyBorder="1"/>
    <xf numFmtId="0" fontId="1" fillId="0" borderId="7" xfId="0" applyFont="1" applyFill="1" applyBorder="1"/>
    <xf numFmtId="41" fontId="1" fillId="0" borderId="1" xfId="0" applyNumberFormat="1" applyFont="1" applyFill="1" applyBorder="1"/>
    <xf numFmtId="174" fontId="2" fillId="0" borderId="0" xfId="0" applyNumberFormat="1" applyFont="1" applyFill="1" applyBorder="1" applyAlignment="1">
      <alignment horizontal="left" indent="1"/>
    </xf>
    <xf numFmtId="174" fontId="1" fillId="0" borderId="5" xfId="0" applyNumberFormat="1" applyFont="1" applyFill="1" applyBorder="1"/>
    <xf numFmtId="0" fontId="1" fillId="0" borderId="5" xfId="0" applyFont="1" applyFill="1" applyBorder="1"/>
    <xf numFmtId="174" fontId="1" fillId="0" borderId="1" xfId="0" applyNumberFormat="1" applyFont="1" applyFill="1" applyBorder="1"/>
    <xf numFmtId="0" fontId="1" fillId="0" borderId="1" xfId="0" applyFont="1" applyFill="1" applyBorder="1"/>
    <xf numFmtId="179" fontId="2" fillId="0" borderId="0" xfId="0" applyNumberFormat="1" applyFont="1" applyFill="1" applyBorder="1"/>
    <xf numFmtId="0" fontId="26" fillId="0" borderId="4" xfId="0" applyNumberFormat="1" applyFont="1" applyFill="1" applyBorder="1" applyAlignment="1">
      <alignment horizontal="right"/>
    </xf>
    <xf numFmtId="0" fontId="6" fillId="0" borderId="0" xfId="8" applyFont="1" applyFill="1" applyBorder="1"/>
    <xf numFmtId="0" fontId="6" fillId="0" borderId="0" xfId="8" applyFont="1" applyFill="1"/>
    <xf numFmtId="0" fontId="31" fillId="0" borderId="0" xfId="8" applyFont="1" applyFill="1" applyBorder="1"/>
    <xf numFmtId="173" fontId="6" fillId="0" borderId="0" xfId="8" applyNumberFormat="1" applyFont="1" applyFill="1" applyBorder="1"/>
    <xf numFmtId="0" fontId="8" fillId="0" borderId="0" xfId="8" applyFont="1" applyFill="1" applyBorder="1"/>
    <xf numFmtId="0" fontId="35" fillId="0" borderId="0" xfId="8" applyFont="1" applyFill="1" applyBorder="1"/>
    <xf numFmtId="0" fontId="30" fillId="0" borderId="0" xfId="8" applyFont="1" applyFill="1" applyBorder="1" applyAlignment="1">
      <alignment vertical="top" wrapText="1"/>
    </xf>
    <xf numFmtId="0" fontId="15" fillId="0" borderId="0" xfId="8" applyFont="1" applyFill="1" applyBorder="1"/>
    <xf numFmtId="0" fontId="1" fillId="0" borderId="0" xfId="8" applyAlignment="1">
      <alignment vertical="top" wrapText="1"/>
    </xf>
    <xf numFmtId="0" fontId="1" fillId="0" borderId="0" xfId="8" applyFont="1" applyAlignment="1">
      <alignment vertical="top" wrapText="1"/>
    </xf>
    <xf numFmtId="0" fontId="31" fillId="0" borderId="3" xfId="8" applyFont="1" applyFill="1" applyBorder="1"/>
    <xf numFmtId="41" fontId="18" fillId="0" borderId="0" xfId="8" applyNumberFormat="1" applyFont="1" applyFill="1" applyBorder="1" applyAlignment="1">
      <alignment horizontal="center"/>
    </xf>
    <xf numFmtId="172" fontId="6" fillId="0" borderId="0" xfId="8" applyNumberFormat="1" applyFont="1" applyFill="1" applyBorder="1"/>
    <xf numFmtId="0" fontId="24" fillId="0" borderId="3" xfId="8" applyFont="1" applyFill="1" applyBorder="1"/>
    <xf numFmtId="172" fontId="8" fillId="0" borderId="0" xfId="8" applyNumberFormat="1" applyFont="1" applyFill="1" applyBorder="1"/>
    <xf numFmtId="41" fontId="6" fillId="0" borderId="0" xfId="8" applyNumberFormat="1" applyFont="1" applyFill="1" applyBorder="1"/>
    <xf numFmtId="0" fontId="34" fillId="0" borderId="0" xfId="8" applyFont="1" applyFill="1" applyBorder="1"/>
    <xf numFmtId="174" fontId="18" fillId="0" borderId="0" xfId="8" applyNumberFormat="1" applyFont="1" applyFill="1" applyBorder="1" applyAlignment="1">
      <alignment horizontal="center"/>
    </xf>
    <xf numFmtId="178" fontId="6" fillId="0" borderId="0" xfId="8" applyNumberFormat="1" applyFont="1" applyFill="1" applyBorder="1" applyAlignment="1">
      <alignment horizontal="left"/>
    </xf>
    <xf numFmtId="0" fontId="33" fillId="0" borderId="0" xfId="8" applyFont="1" applyFill="1" applyBorder="1"/>
    <xf numFmtId="178" fontId="18" fillId="0" borderId="0" xfId="8" applyNumberFormat="1" applyFont="1" applyFill="1" applyBorder="1" applyAlignment="1">
      <alignment horizontal="left"/>
    </xf>
    <xf numFmtId="177" fontId="6" fillId="0" borderId="0" xfId="8" applyNumberFormat="1" applyFont="1" applyFill="1" applyBorder="1"/>
    <xf numFmtId="178" fontId="8" fillId="0" borderId="0" xfId="8" applyNumberFormat="1" applyFont="1" applyFill="1" applyBorder="1" applyAlignment="1">
      <alignment horizontal="left"/>
    </xf>
    <xf numFmtId="177" fontId="6" fillId="0" borderId="7" xfId="8" applyNumberFormat="1" applyFont="1" applyFill="1" applyBorder="1"/>
    <xf numFmtId="0" fontId="6" fillId="0" borderId="7" xfId="8" applyFont="1" applyFill="1" applyBorder="1"/>
    <xf numFmtId="41" fontId="6" fillId="0" borderId="7" xfId="8" applyNumberFormat="1" applyFont="1" applyFill="1" applyBorder="1"/>
    <xf numFmtId="41" fontId="6" fillId="0" borderId="0" xfId="8" applyNumberFormat="1" applyFont="1" applyFill="1" applyBorder="1" applyAlignment="1">
      <alignment horizontal="center"/>
    </xf>
    <xf numFmtId="0" fontId="6" fillId="0" borderId="1" xfId="8" applyFont="1" applyFill="1" applyBorder="1"/>
    <xf numFmtId="41" fontId="6" fillId="0" borderId="1" xfId="8" applyNumberFormat="1" applyFont="1" applyFill="1" applyBorder="1"/>
    <xf numFmtId="41" fontId="8" fillId="0" borderId="0" xfId="8" applyNumberFormat="1" applyFont="1" applyFill="1" applyBorder="1" applyAlignment="1">
      <alignment horizontal="center"/>
    </xf>
    <xf numFmtId="41" fontId="8" fillId="0" borderId="1" xfId="8" applyNumberFormat="1" applyFont="1" applyFill="1" applyBorder="1"/>
    <xf numFmtId="177" fontId="6" fillId="0" borderId="1" xfId="8" applyNumberFormat="1" applyFont="1" applyFill="1" applyBorder="1"/>
    <xf numFmtId="3" fontId="1" fillId="0" borderId="1" xfId="8" applyNumberFormat="1" applyFont="1" applyFill="1" applyBorder="1"/>
    <xf numFmtId="38" fontId="1" fillId="0" borderId="0" xfId="8" applyNumberFormat="1" applyFont="1" applyFill="1"/>
    <xf numFmtId="0" fontId="19" fillId="0" borderId="0" xfId="8" applyFont="1" applyFill="1" applyBorder="1"/>
    <xf numFmtId="0" fontId="17" fillId="0" borderId="0" xfId="8" applyNumberFormat="1" applyFont="1" applyFill="1" applyBorder="1"/>
    <xf numFmtId="0" fontId="27" fillId="0" borderId="0" xfId="8" applyNumberFormat="1" applyFont="1" applyFill="1" applyBorder="1"/>
    <xf numFmtId="0" fontId="27" fillId="0" borderId="4" xfId="8" applyNumberFormat="1" applyFont="1" applyFill="1" applyBorder="1"/>
    <xf numFmtId="164" fontId="27" fillId="0" borderId="4" xfId="8" applyNumberFormat="1" applyFont="1" applyFill="1" applyBorder="1"/>
    <xf numFmtId="164" fontId="26" fillId="0" borderId="4" xfId="8" applyNumberFormat="1" applyFont="1" applyFill="1" applyBorder="1"/>
    <xf numFmtId="0" fontId="8" fillId="0" borderId="0" xfId="8" applyFont="1" applyFill="1" applyBorder="1" applyAlignment="1">
      <alignment horizontal="center"/>
    </xf>
    <xf numFmtId="165" fontId="2" fillId="0" borderId="7" xfId="0" applyNumberFormat="1" applyFont="1" applyFill="1" applyBorder="1"/>
    <xf numFmtId="42" fontId="2" fillId="0" borderId="7" xfId="3" applyNumberFormat="1" applyFont="1" applyFill="1" applyBorder="1"/>
    <xf numFmtId="0" fontId="1" fillId="0" borderId="0" xfId="8" applyFont="1" applyFill="1" applyBorder="1" applyAlignment="1"/>
    <xf numFmtId="41" fontId="1" fillId="0" borderId="7" xfId="8" applyNumberFormat="1" applyFont="1" applyFill="1" applyBorder="1"/>
    <xf numFmtId="41" fontId="2" fillId="0" borderId="7" xfId="8" applyNumberFormat="1" applyFont="1" applyFill="1" applyBorder="1"/>
    <xf numFmtId="0" fontId="24" fillId="0" borderId="0" xfId="8" applyFont="1" applyFill="1" applyBorder="1" applyAlignment="1"/>
    <xf numFmtId="41" fontId="1" fillId="0" borderId="1" xfId="8" quotePrefix="1" applyNumberFormat="1" applyFont="1" applyFill="1" applyBorder="1" applyAlignment="1">
      <alignment horizontal="left"/>
    </xf>
    <xf numFmtId="0" fontId="1" fillId="0" borderId="3" xfId="8" quotePrefix="1" applyFont="1" applyFill="1" applyBorder="1" applyAlignment="1">
      <alignment horizontal="left"/>
    </xf>
    <xf numFmtId="41" fontId="2" fillId="0" borderId="1" xfId="8" quotePrefix="1" applyNumberFormat="1" applyFont="1" applyFill="1" applyBorder="1" applyAlignment="1">
      <alignment horizontal="left"/>
    </xf>
    <xf numFmtId="41" fontId="1" fillId="0" borderId="0" xfId="1" applyNumberFormat="1" applyFont="1" applyFill="1" applyBorder="1" applyAlignment="1">
      <alignment horizontal="left"/>
    </xf>
    <xf numFmtId="171" fontId="1" fillId="0" borderId="0" xfId="1" applyNumberFormat="1" applyFont="1" applyFill="1" applyBorder="1"/>
    <xf numFmtId="180" fontId="1" fillId="0" borderId="0" xfId="8" quotePrefix="1" applyNumberFormat="1" applyFont="1" applyFill="1" applyBorder="1" applyAlignment="1">
      <alignment horizontal="left"/>
    </xf>
    <xf numFmtId="180" fontId="2" fillId="0" borderId="0" xfId="8" quotePrefix="1" applyNumberFormat="1" applyFont="1" applyFill="1" applyBorder="1" applyAlignment="1">
      <alignment horizontal="left"/>
    </xf>
    <xf numFmtId="1" fontId="27" fillId="0" borderId="0" xfId="8" applyNumberFormat="1" applyFont="1" applyFill="1" applyBorder="1"/>
    <xf numFmtId="0" fontId="9" fillId="0" borderId="0" xfId="8" applyFont="1" applyFill="1" applyBorder="1"/>
    <xf numFmtId="0" fontId="5" fillId="0" borderId="0" xfId="8" applyFont="1" applyFill="1" applyBorder="1"/>
    <xf numFmtId="184" fontId="1" fillId="0" borderId="0" xfId="8" applyNumberFormat="1" applyFont="1" applyFill="1" applyBorder="1"/>
    <xf numFmtId="178" fontId="8" fillId="0" borderId="3" xfId="8" applyNumberFormat="1" applyFont="1" applyFill="1" applyBorder="1" applyAlignment="1">
      <alignment horizontal="left"/>
    </xf>
    <xf numFmtId="184" fontId="2" fillId="0" borderId="0" xfId="8" applyNumberFormat="1" applyFont="1" applyFill="1" applyBorder="1"/>
    <xf numFmtId="41" fontId="2" fillId="0" borderId="3" xfId="8" applyNumberFormat="1" applyFont="1" applyFill="1" applyBorder="1"/>
    <xf numFmtId="41" fontId="1" fillId="0" borderId="1" xfId="8" applyNumberFormat="1" applyFont="1" applyFill="1" applyBorder="1"/>
    <xf numFmtId="41" fontId="2" fillId="0" borderId="1" xfId="8" applyNumberFormat="1" applyFont="1" applyFill="1" applyBorder="1"/>
    <xf numFmtId="164" fontId="26" fillId="0" borderId="3" xfId="8" applyNumberFormat="1" applyFont="1" applyFill="1" applyBorder="1"/>
    <xf numFmtId="164" fontId="26" fillId="0" borderId="0" xfId="8" applyNumberFormat="1" applyFont="1" applyFill="1" applyBorder="1"/>
    <xf numFmtId="0" fontId="1" fillId="0" borderId="0" xfId="8" applyFont="1" applyFill="1" applyAlignment="1">
      <alignment horizontal="left"/>
    </xf>
    <xf numFmtId="0" fontId="24" fillId="0" borderId="0" xfId="8" applyFont="1" applyFill="1" applyAlignment="1">
      <alignment horizontal="left"/>
    </xf>
    <xf numFmtId="0" fontId="2" fillId="0" borderId="0" xfId="8" applyNumberFormat="1" applyFont="1" applyFill="1" applyBorder="1"/>
    <xf numFmtId="0" fontId="25" fillId="0" borderId="0" xfId="8" applyFont="1" applyFill="1" applyBorder="1" applyAlignment="1"/>
    <xf numFmtId="0" fontId="10" fillId="0" borderId="0" xfId="8" applyFont="1" applyFill="1" applyBorder="1" applyAlignment="1">
      <alignment horizontal="left"/>
    </xf>
    <xf numFmtId="183" fontId="1" fillId="0" borderId="0" xfId="8" applyNumberFormat="1" applyFont="1" applyFill="1" applyBorder="1" applyAlignment="1">
      <alignment horizontal="left"/>
    </xf>
    <xf numFmtId="0" fontId="1" fillId="0" borderId="0" xfId="8" applyFont="1" applyFill="1" applyBorder="1" applyAlignment="1">
      <alignment horizontal="left" vertical="top" wrapText="1"/>
    </xf>
    <xf numFmtId="0" fontId="1" fillId="0" borderId="0" xfId="8" applyFont="1" applyFill="1" applyBorder="1" applyAlignment="1">
      <alignment wrapText="1"/>
    </xf>
    <xf numFmtId="0" fontId="1" fillId="0" borderId="0" xfId="8" applyFont="1" applyFill="1" applyBorder="1" applyAlignment="1">
      <alignment vertical="top" wrapText="1"/>
    </xf>
    <xf numFmtId="174" fontId="1" fillId="0" borderId="0" xfId="7" applyNumberFormat="1" applyFont="1" applyFill="1" applyBorder="1" applyAlignment="1">
      <alignment horizontal="right"/>
    </xf>
    <xf numFmtId="0" fontId="28" fillId="0" borderId="0" xfId="8" applyFont="1" applyFill="1" applyBorder="1"/>
    <xf numFmtId="0" fontId="1" fillId="0" borderId="0" xfId="8" applyFont="1" applyFill="1" applyBorder="1" applyAlignment="1">
      <alignment horizontal="center"/>
    </xf>
    <xf numFmtId="177" fontId="24" fillId="0" borderId="0" xfId="8" applyNumberFormat="1" applyFont="1" applyFill="1" applyBorder="1"/>
    <xf numFmtId="164" fontId="1" fillId="0" borderId="0" xfId="8" applyNumberFormat="1" applyFont="1" applyFill="1" applyBorder="1" applyAlignment="1">
      <alignment horizontal="right"/>
    </xf>
    <xf numFmtId="164" fontId="1" fillId="0" borderId="0" xfId="8" applyNumberFormat="1" applyFont="1" applyFill="1" applyBorder="1"/>
    <xf numFmtId="5" fontId="1" fillId="0" borderId="0" xfId="8" applyNumberFormat="1" applyFont="1" applyFill="1" applyBorder="1" applyAlignment="1">
      <alignment horizontal="right"/>
    </xf>
    <xf numFmtId="0" fontId="1" fillId="0" borderId="0" xfId="8" applyFont="1" applyAlignment="1">
      <alignment horizontal="left" vertical="top" wrapText="1"/>
    </xf>
    <xf numFmtId="164" fontId="1" fillId="0" borderId="0" xfId="8" applyNumberFormat="1" applyFont="1" applyFill="1" applyBorder="1" applyAlignment="1">
      <alignment horizontal="center"/>
    </xf>
    <xf numFmtId="164" fontId="1" fillId="0" borderId="4" xfId="8" applyNumberFormat="1" applyFont="1" applyFill="1" applyBorder="1" applyAlignment="1">
      <alignment horizontal="center"/>
    </xf>
    <xf numFmtId="164" fontId="1" fillId="0" borderId="4" xfId="8" applyNumberFormat="1" applyFont="1" applyFill="1" applyBorder="1"/>
    <xf numFmtId="42" fontId="1" fillId="0" borderId="0" xfId="8" applyNumberFormat="1" applyFont="1" applyFill="1" applyBorder="1"/>
    <xf numFmtId="0" fontId="6" fillId="0" borderId="0" xfId="8" applyFont="1" applyFill="1" applyAlignment="1">
      <alignment vertical="justify"/>
    </xf>
    <xf numFmtId="49" fontId="1" fillId="0" borderId="0" xfId="8" applyNumberFormat="1" applyFont="1" applyFill="1" applyBorder="1" applyAlignment="1"/>
    <xf numFmtId="49" fontId="1" fillId="0" borderId="0" xfId="8" applyNumberFormat="1" applyFont="1" applyFill="1" applyBorder="1" applyAlignment="1">
      <alignment horizontal="left"/>
    </xf>
    <xf numFmtId="0" fontId="1" fillId="0" borderId="5" xfId="8" applyFont="1" applyFill="1" applyBorder="1" applyAlignment="1">
      <alignment horizontal="center"/>
    </xf>
    <xf numFmtId="164" fontId="1" fillId="0" borderId="0" xfId="8" applyNumberFormat="1" applyFont="1" applyFill="1" applyBorder="1" applyAlignment="1"/>
    <xf numFmtId="164" fontId="1" fillId="0" borderId="4" xfId="8" applyNumberFormat="1" applyFont="1" applyFill="1" applyBorder="1" applyAlignment="1">
      <alignment horizontal="left"/>
    </xf>
    <xf numFmtId="0" fontId="24" fillId="0" borderId="0" xfId="8" quotePrefix="1" applyFont="1" applyFill="1" applyAlignment="1">
      <alignment horizontal="left"/>
    </xf>
    <xf numFmtId="0" fontId="25" fillId="0" borderId="0" xfId="8" applyFont="1" applyFill="1" applyAlignment="1">
      <alignment horizontal="left"/>
    </xf>
    <xf numFmtId="0" fontId="1" fillId="0" borderId="0" xfId="8" applyFont="1" applyAlignment="1"/>
    <xf numFmtId="0" fontId="25" fillId="0" borderId="0" xfId="8" applyFont="1" applyFill="1" applyBorder="1" applyAlignment="1">
      <alignment horizontal="left"/>
    </xf>
    <xf numFmtId="0" fontId="25" fillId="0" borderId="0" xfId="8" applyFont="1" applyFill="1"/>
    <xf numFmtId="0" fontId="36" fillId="0" borderId="0" xfId="8" applyFont="1" applyFill="1" applyAlignment="1">
      <alignment horizontal="left"/>
    </xf>
    <xf numFmtId="0" fontId="24" fillId="0" borderId="0" xfId="8" applyFont="1" applyFill="1"/>
    <xf numFmtId="0" fontId="37" fillId="0" borderId="0" xfId="8" applyFont="1"/>
    <xf numFmtId="0" fontId="23" fillId="0" borderId="0" xfId="8" applyFont="1" applyFill="1"/>
    <xf numFmtId="42" fontId="1" fillId="0" borderId="7" xfId="1" applyNumberFormat="1" applyFont="1" applyFill="1" applyBorder="1" applyAlignment="1">
      <alignment horizontal="right"/>
    </xf>
    <xf numFmtId="42" fontId="1" fillId="0" borderId="0" xfId="5" applyNumberFormat="1" applyFont="1" applyFill="1" applyBorder="1"/>
    <xf numFmtId="42" fontId="1" fillId="0" borderId="0" xfId="1" applyNumberFormat="1" applyFont="1" applyFill="1" applyBorder="1" applyAlignment="1">
      <alignment horizontal="right"/>
    </xf>
    <xf numFmtId="173" fontId="2" fillId="0" borderId="0" xfId="5" applyNumberFormat="1" applyFont="1" applyFill="1" applyBorder="1"/>
    <xf numFmtId="0" fontId="30" fillId="0" borderId="0" xfId="8" applyFont="1" applyFill="1" applyBorder="1" applyAlignment="1"/>
    <xf numFmtId="173" fontId="2" fillId="0" borderId="0" xfId="7" applyNumberFormat="1" applyFont="1" applyFill="1" applyBorder="1" applyAlignment="1"/>
    <xf numFmtId="174" fontId="1" fillId="0" borderId="7" xfId="5" applyNumberFormat="1" applyFont="1" applyFill="1" applyBorder="1" applyAlignment="1">
      <alignment horizontal="right"/>
    </xf>
    <xf numFmtId="174" fontId="1" fillId="0" borderId="1" xfId="7" applyNumberFormat="1" applyFont="1" applyFill="1" applyBorder="1"/>
    <xf numFmtId="41" fontId="1" fillId="0" borderId="0" xfId="5" applyNumberFormat="1" applyFont="1" applyFill="1" applyBorder="1" applyAlignment="1">
      <alignment horizontal="right"/>
    </xf>
    <xf numFmtId="174" fontId="1" fillId="0" borderId="0" xfId="5" applyNumberFormat="1" applyFont="1" applyFill="1" applyBorder="1"/>
    <xf numFmtId="174" fontId="1" fillId="0" borderId="0" xfId="7" applyNumberFormat="1" applyFont="1" applyFill="1" applyBorder="1"/>
    <xf numFmtId="2" fontId="1" fillId="0" borderId="0" xfId="5" applyNumberFormat="1" applyFont="1" applyFill="1" applyBorder="1"/>
    <xf numFmtId="41" fontId="24" fillId="0" borderId="0" xfId="5" applyNumberFormat="1" applyFont="1" applyFill="1" applyBorder="1"/>
    <xf numFmtId="164" fontId="26" fillId="0" borderId="0" xfId="0" applyNumberFormat="1" applyFont="1" applyFill="1" applyBorder="1"/>
    <xf numFmtId="42" fontId="2" fillId="0" borderId="0" xfId="0" applyNumberFormat="1" applyFont="1" applyFill="1" applyBorder="1"/>
    <xf numFmtId="42" fontId="2" fillId="0" borderId="7" xfId="3" applyNumberFormat="1" applyFont="1" applyFill="1" applyBorder="1" applyAlignment="1">
      <alignment horizontal="right"/>
    </xf>
    <xf numFmtId="42" fontId="2" fillId="0" borderId="0" xfId="0" applyNumberFormat="1" applyFont="1" applyFill="1" applyBorder="1" applyAlignment="1">
      <alignment horizontal="left"/>
    </xf>
    <xf numFmtId="41" fontId="2" fillId="0" borderId="1" xfId="0" applyNumberFormat="1" applyFont="1" applyFill="1" applyBorder="1" applyAlignment="1">
      <alignment horizontal="left"/>
    </xf>
    <xf numFmtId="41" fontId="2" fillId="0" borderId="1" xfId="1" applyNumberFormat="1" applyFont="1" applyFill="1" applyBorder="1" applyAlignment="1">
      <alignment horizontal="left"/>
    </xf>
    <xf numFmtId="0" fontId="1" fillId="0" borderId="0" xfId="0" applyFont="1"/>
    <xf numFmtId="170" fontId="2" fillId="0" borderId="0" xfId="0" applyNumberFormat="1" applyFont="1" applyFill="1" applyBorder="1" applyAlignment="1"/>
    <xf numFmtId="0" fontId="6" fillId="0" borderId="0" xfId="8" applyFont="1" applyFill="1" applyAlignment="1">
      <alignment horizontal="left" vertical="justify"/>
    </xf>
    <xf numFmtId="172" fontId="2" fillId="0" borderId="8" xfId="0" applyNumberFormat="1" applyFont="1" applyFill="1" applyBorder="1"/>
    <xf numFmtId="172" fontId="3" fillId="0" borderId="8" xfId="0" applyNumberFormat="1" applyFont="1" applyFill="1" applyBorder="1"/>
    <xf numFmtId="9" fontId="2" fillId="0" borderId="0" xfId="7" applyFont="1" applyFill="1" applyBorder="1"/>
    <xf numFmtId="42" fontId="2" fillId="0" borderId="6" xfId="0" applyNumberFormat="1" applyFont="1" applyFill="1" applyBorder="1"/>
    <xf numFmtId="42" fontId="1" fillId="0" borderId="6" xfId="0" applyNumberFormat="1" applyFont="1" applyFill="1" applyBorder="1"/>
    <xf numFmtId="0" fontId="3" fillId="0" borderId="8" xfId="0" applyFont="1" applyFill="1" applyBorder="1"/>
    <xf numFmtId="0" fontId="3" fillId="0" borderId="9" xfId="0" applyFont="1" applyFill="1" applyBorder="1"/>
    <xf numFmtId="172" fontId="2" fillId="0" borderId="8" xfId="1" applyNumberFormat="1" applyFont="1" applyFill="1" applyBorder="1"/>
    <xf numFmtId="0" fontId="2" fillId="0" borderId="8" xfId="8" applyFont="1" applyFill="1" applyBorder="1"/>
    <xf numFmtId="177" fontId="2" fillId="0" borderId="8" xfId="8" applyNumberFormat="1" applyFont="1" applyFill="1" applyBorder="1"/>
    <xf numFmtId="41" fontId="6" fillId="0" borderId="8" xfId="8" applyNumberFormat="1" applyFont="1" applyFill="1" applyBorder="1"/>
    <xf numFmtId="0" fontId="6" fillId="0" borderId="8" xfId="8" applyFont="1" applyFill="1" applyBorder="1"/>
    <xf numFmtId="177" fontId="1" fillId="0" borderId="8" xfId="8" applyNumberFormat="1" applyFont="1" applyFill="1" applyBorder="1"/>
    <xf numFmtId="177" fontId="6" fillId="0" borderId="8" xfId="8" applyNumberFormat="1" applyFont="1" applyFill="1" applyBorder="1"/>
    <xf numFmtId="174" fontId="6" fillId="0" borderId="0" xfId="8" applyNumberFormat="1" applyFont="1" applyFill="1" applyBorder="1"/>
    <xf numFmtId="174" fontId="6" fillId="0" borderId="1" xfId="8" applyNumberFormat="1" applyFont="1" applyFill="1" applyBorder="1"/>
    <xf numFmtId="174" fontId="6" fillId="0" borderId="8" xfId="8" applyNumberFormat="1" applyFont="1" applyFill="1" applyBorder="1"/>
    <xf numFmtId="0" fontId="48" fillId="0" borderId="0" xfId="8" applyFont="1" applyFill="1" applyBorder="1" applyAlignment="1"/>
    <xf numFmtId="0" fontId="1" fillId="0" borderId="0" xfId="8" applyFont="1" applyAlignment="1">
      <alignment horizontal="left" vertical="top" wrapText="1"/>
    </xf>
    <xf numFmtId="41" fontId="1" fillId="0" borderId="5" xfId="2" applyNumberFormat="1" applyFont="1" applyFill="1" applyBorder="1"/>
    <xf numFmtId="41" fontId="1" fillId="0" borderId="0" xfId="2" applyNumberFormat="1" applyFont="1" applyFill="1" applyBorder="1"/>
    <xf numFmtId="164" fontId="27" fillId="0" borderId="4" xfId="0" applyNumberFormat="1" applyFont="1" applyFill="1" applyBorder="1" applyAlignment="1">
      <alignment horizontal="right"/>
    </xf>
    <xf numFmtId="174" fontId="2" fillId="0" borderId="0" xfId="1" applyNumberFormat="1" applyFont="1" applyFill="1" applyBorder="1"/>
    <xf numFmtId="174" fontId="2" fillId="0" borderId="0" xfId="1" applyNumberFormat="1" applyFont="1" applyFill="1" applyBorder="1" applyAlignment="1">
      <alignment horizontal="right"/>
    </xf>
    <xf numFmtId="41" fontId="2" fillId="0" borderId="1" xfId="0" applyNumberFormat="1" applyFont="1" applyFill="1" applyBorder="1" applyAlignment="1">
      <alignment horizontal="right"/>
    </xf>
    <xf numFmtId="0" fontId="0" fillId="0" borderId="0" xfId="0" applyAlignment="1">
      <alignment horizontal="left" vertical="top" wrapText="1"/>
    </xf>
    <xf numFmtId="0" fontId="26" fillId="0" borderId="0" xfId="0" applyFont="1" applyFill="1" applyBorder="1" applyAlignment="1">
      <alignment horizontal="left" wrapText="1"/>
    </xf>
    <xf numFmtId="0" fontId="24" fillId="0" borderId="0" xfId="0" applyFont="1" applyFill="1" applyBorder="1" applyAlignment="1">
      <alignment horizontal="left" wrapText="1"/>
    </xf>
    <xf numFmtId="0" fontId="23" fillId="0" borderId="0" xfId="0" applyFont="1" applyFill="1" applyBorder="1" applyAlignment="1">
      <alignment horizontal="left"/>
    </xf>
    <xf numFmtId="49" fontId="29" fillId="0" borderId="0" xfId="0" applyNumberFormat="1" applyFont="1" applyFill="1" applyBorder="1" applyAlignment="1">
      <alignment horizontal="left"/>
    </xf>
    <xf numFmtId="0" fontId="30" fillId="0" borderId="0" xfId="0" applyFont="1" applyFill="1" applyBorder="1" applyAlignment="1">
      <alignment horizontal="left" vertical="top" wrapText="1"/>
    </xf>
    <xf numFmtId="0" fontId="29" fillId="0" borderId="0" xfId="0" applyFont="1" applyFill="1" applyBorder="1" applyAlignment="1">
      <alignment horizontal="center" vertical="top" wrapText="1"/>
    </xf>
    <xf numFmtId="0" fontId="26" fillId="0" borderId="0" xfId="8" applyFont="1" applyFill="1" applyBorder="1" applyAlignment="1">
      <alignment horizontal="left" wrapText="1"/>
    </xf>
    <xf numFmtId="0" fontId="30" fillId="0" borderId="0" xfId="8" applyFont="1" applyFill="1" applyBorder="1" applyAlignment="1">
      <alignment horizontal="left" vertical="top" wrapText="1"/>
    </xf>
    <xf numFmtId="0" fontId="39" fillId="0" borderId="0" xfId="0" applyFont="1" applyFill="1" applyBorder="1" applyAlignment="1">
      <alignment horizontal="center" vertical="top" wrapText="1"/>
    </xf>
    <xf numFmtId="0" fontId="28" fillId="0" borderId="4" xfId="0" applyNumberFormat="1" applyFont="1" applyFill="1" applyBorder="1" applyAlignment="1">
      <alignment horizontal="center"/>
    </xf>
    <xf numFmtId="0" fontId="27" fillId="0" borderId="2" xfId="0" applyFont="1" applyFill="1" applyBorder="1" applyAlignment="1">
      <alignment horizontal="right"/>
    </xf>
    <xf numFmtId="164" fontId="27" fillId="0" borderId="4" xfId="0" applyNumberFormat="1" applyFont="1" applyFill="1" applyBorder="1" applyAlignment="1">
      <alignment horizontal="right"/>
    </xf>
    <xf numFmtId="0" fontId="39" fillId="0" borderId="0" xfId="8" applyFont="1" applyFill="1" applyBorder="1" applyAlignment="1">
      <alignment horizontal="center" vertical="top" wrapText="1"/>
    </xf>
    <xf numFmtId="0" fontId="6" fillId="0" borderId="0" xfId="8" applyFont="1" applyFill="1" applyAlignment="1">
      <alignment horizontal="left" vertical="justify"/>
    </xf>
    <xf numFmtId="0" fontId="1" fillId="0" borderId="0" xfId="8" applyFont="1" applyFill="1" applyBorder="1" applyAlignment="1">
      <alignment horizontal="left" vertical="top" wrapText="1"/>
    </xf>
    <xf numFmtId="0" fontId="1" fillId="0" borderId="1" xfId="8" applyFont="1" applyFill="1" applyBorder="1" applyAlignment="1">
      <alignment horizontal="center"/>
    </xf>
    <xf numFmtId="0" fontId="1" fillId="0" borderId="0" xfId="8" applyFont="1" applyAlignment="1">
      <alignment horizontal="left" vertical="top" wrapText="1"/>
    </xf>
    <xf numFmtId="0" fontId="0" fillId="0" borderId="0" xfId="0" applyAlignment="1">
      <alignment horizontal="left" vertical="top" wrapText="1"/>
    </xf>
    <xf numFmtId="0" fontId="40" fillId="0" borderId="0" xfId="8" applyFont="1" applyFill="1" applyBorder="1" applyAlignment="1">
      <alignment horizontal="center"/>
    </xf>
    <xf numFmtId="0" fontId="1" fillId="0" borderId="0" xfId="8" applyFont="1" applyFill="1" applyAlignment="1">
      <alignment horizontal="left" vertical="justify"/>
    </xf>
    <xf numFmtId="0" fontId="1" fillId="0" borderId="0" xfId="8" applyFont="1" applyAlignment="1">
      <alignment horizontal="left"/>
    </xf>
    <xf numFmtId="0" fontId="1" fillId="0" borderId="0" xfId="8" applyFont="1" applyFill="1" applyBorder="1" applyAlignment="1">
      <alignment horizontal="left"/>
    </xf>
    <xf numFmtId="0" fontId="9" fillId="0" borderId="0" xfId="0" applyFont="1" applyFill="1" applyBorder="1" applyAlignment="1">
      <alignment horizontal="center"/>
    </xf>
    <xf numFmtId="0" fontId="24" fillId="0" borderId="0" xfId="8" applyFont="1" applyFill="1" applyBorder="1" applyAlignment="1">
      <alignment horizontal="left" wrapText="1"/>
    </xf>
    <xf numFmtId="0" fontId="24" fillId="0" borderId="0" xfId="8" applyFont="1" applyFill="1" applyBorder="1" applyAlignment="1">
      <alignment horizontal="left"/>
    </xf>
    <xf numFmtId="0" fontId="25" fillId="0" borderId="0" xfId="0" applyFont="1" applyFill="1" applyBorder="1" applyAlignment="1">
      <alignment horizontal="left" wrapText="1"/>
    </xf>
  </cellXfs>
  <cellStyles count="12">
    <cellStyle name="Comma" xfId="1" builtinId="3"/>
    <cellStyle name="Comma 2" xfId="9"/>
    <cellStyle name="Comma_Pinnacle West Consolidated Financials" xfId="2"/>
    <cellStyle name="Currency" xfId="3" builtinId="4"/>
    <cellStyle name="Currency 2" xfId="10"/>
    <cellStyle name="Currency_Pinnacle West Consolidated Financials" xfId="4"/>
    <cellStyle name="Normal" xfId="0" builtinId="0"/>
    <cellStyle name="Normal 2" xfId="8"/>
    <cellStyle name="Normal_For_MOtondo" xfId="5"/>
    <cellStyle name="Normal_Pinnacle West Consolidated Financials" xfId="6"/>
    <cellStyle name="Percent" xfId="7" builtinId="5"/>
    <cellStyle name="Percent 2" xfId="11"/>
  </cellStyles>
  <dxfs count="0"/>
  <tableStyles count="0" defaultTableStyle="TableStyleMedium9" defaultPivotStyle="PivotStyleLight16"/>
  <colors>
    <mruColors>
      <color rgb="FFFFCCFF"/>
      <color rgb="FFFF99CC"/>
      <color rgb="FFFF6699"/>
      <color rgb="FFFF0066"/>
      <color rgb="FFFF66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Energy%20A\Reports\PINWST\PinWSt9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
      <sheetName val="SofEnergyPg78"/>
      <sheetName val="GenSource98"/>
      <sheetName val="L&amp;R at PkPg76"/>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5" Type="http://schemas.openxmlformats.org/officeDocument/2006/relationships/printerSettings" Target="../printerSettings/printerSettings62.bin"/><Relationship Id="rId4" Type="http://schemas.openxmlformats.org/officeDocument/2006/relationships/printerSettings" Target="../printerSettings/printerSettings6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01.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5" Type="http://schemas.openxmlformats.org/officeDocument/2006/relationships/printerSettings" Target="../printerSettings/printerSettings103.bin"/><Relationship Id="rId4" Type="http://schemas.openxmlformats.org/officeDocument/2006/relationships/printerSettings" Target="../printerSettings/printerSettings10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12.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 Id="rId5" Type="http://schemas.openxmlformats.org/officeDocument/2006/relationships/printerSettings" Target="../printerSettings/printerSettings114.bin"/><Relationship Id="rId4" Type="http://schemas.openxmlformats.org/officeDocument/2006/relationships/printerSettings" Target="../printerSettings/printerSettings11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dimension ref="A1:I57"/>
  <sheetViews>
    <sheetView tabSelected="1" zoomScale="75" zoomScaleNormal="75" workbookViewId="0"/>
  </sheetViews>
  <sheetFormatPr defaultRowHeight="12.75"/>
  <cols>
    <col min="1" max="1" width="3.5703125" style="175" customWidth="1"/>
    <col min="2" max="2" width="3.42578125" style="175" customWidth="1"/>
    <col min="3" max="3" width="2.7109375" style="175" customWidth="1"/>
    <col min="4" max="4" width="58.42578125" style="175" customWidth="1"/>
    <col min="5" max="5" width="7.85546875" style="175" customWidth="1"/>
    <col min="6" max="6" width="12.7109375" style="175" customWidth="1"/>
    <col min="7" max="7" width="2.28515625" style="175" customWidth="1"/>
    <col min="8" max="8" width="2.7109375" style="175" customWidth="1"/>
    <col min="9" max="9" width="50.5703125" style="175" customWidth="1"/>
  </cols>
  <sheetData>
    <row r="1" spans="1:9">
      <c r="B1" s="174" t="s">
        <v>386</v>
      </c>
      <c r="I1" s="176"/>
    </row>
    <row r="2" spans="1:9">
      <c r="B2" s="174" t="s">
        <v>701</v>
      </c>
      <c r="I2" s="176"/>
    </row>
    <row r="3" spans="1:9">
      <c r="B3" s="174"/>
      <c r="I3" s="176"/>
    </row>
    <row r="4" spans="1:9">
      <c r="B4" s="174" t="s">
        <v>413</v>
      </c>
      <c r="I4" s="176"/>
    </row>
    <row r="5" spans="1:9">
      <c r="A5" s="177"/>
      <c r="I5" s="176"/>
    </row>
    <row r="6" spans="1:9">
      <c r="A6" s="397"/>
      <c r="F6" s="397"/>
      <c r="G6" s="176"/>
      <c r="H6" s="176"/>
      <c r="I6" s="176"/>
    </row>
    <row r="7" spans="1:9">
      <c r="A7" s="87"/>
      <c r="C7" s="182"/>
      <c r="D7" s="179"/>
      <c r="E7" s="180"/>
    </row>
    <row r="8" spans="1:9">
      <c r="A8" s="86"/>
      <c r="B8" s="185" t="s">
        <v>386</v>
      </c>
      <c r="D8" s="179"/>
      <c r="E8" s="180"/>
      <c r="F8" s="181"/>
      <c r="G8" s="180"/>
    </row>
    <row r="9" spans="1:9">
      <c r="A9" s="86"/>
      <c r="D9" s="180"/>
      <c r="E9" s="180"/>
      <c r="F9" s="183"/>
      <c r="G9" s="180"/>
    </row>
    <row r="10" spans="1:9">
      <c r="A10" s="361"/>
      <c r="B10" s="175">
        <v>2</v>
      </c>
      <c r="D10" s="186" t="s">
        <v>702</v>
      </c>
      <c r="E10" s="180"/>
      <c r="G10" s="180"/>
    </row>
    <row r="11" spans="1:9">
      <c r="A11" s="86"/>
      <c r="B11" s="175">
        <v>3</v>
      </c>
      <c r="D11" s="180" t="s">
        <v>608</v>
      </c>
      <c r="E11" s="180"/>
      <c r="G11" s="180"/>
    </row>
    <row r="12" spans="1:9">
      <c r="A12" s="86"/>
      <c r="B12" s="175">
        <v>4</v>
      </c>
      <c r="D12" s="180" t="s">
        <v>610</v>
      </c>
      <c r="E12" s="180"/>
      <c r="G12" s="180"/>
    </row>
    <row r="13" spans="1:9">
      <c r="A13" s="86"/>
      <c r="B13" s="175">
        <v>5</v>
      </c>
      <c r="D13" s="180" t="s">
        <v>703</v>
      </c>
      <c r="E13" s="180"/>
      <c r="G13" s="180"/>
    </row>
    <row r="14" spans="1:9">
      <c r="A14" s="86"/>
      <c r="B14" s="175">
        <v>6</v>
      </c>
      <c r="D14" s="180" t="s">
        <v>611</v>
      </c>
      <c r="E14" s="180"/>
      <c r="G14" s="180"/>
    </row>
    <row r="15" spans="1:9">
      <c r="A15" s="361"/>
      <c r="B15" s="175">
        <v>7</v>
      </c>
      <c r="D15" s="180" t="s">
        <v>612</v>
      </c>
      <c r="E15" s="180"/>
      <c r="G15" s="180"/>
    </row>
    <row r="16" spans="1:9">
      <c r="A16" s="31"/>
      <c r="B16" s="175">
        <v>8</v>
      </c>
      <c r="D16" s="180" t="s">
        <v>613</v>
      </c>
      <c r="E16" s="180"/>
      <c r="G16" s="180"/>
    </row>
    <row r="17" spans="1:9">
      <c r="A17" s="31"/>
      <c r="B17" s="175">
        <v>9</v>
      </c>
      <c r="D17" s="180" t="s">
        <v>614</v>
      </c>
      <c r="E17" s="180"/>
      <c r="G17" s="180"/>
    </row>
    <row r="18" spans="1:9">
      <c r="A18" s="31"/>
      <c r="B18" s="175">
        <v>10</v>
      </c>
      <c r="D18" s="180" t="s">
        <v>616</v>
      </c>
      <c r="E18" s="180"/>
      <c r="G18" s="180"/>
    </row>
    <row r="19" spans="1:9" ht="12.75" customHeight="1">
      <c r="A19" s="31"/>
      <c r="B19" s="175">
        <v>10</v>
      </c>
      <c r="D19" s="188" t="s">
        <v>618</v>
      </c>
      <c r="E19" s="180"/>
      <c r="G19" s="180"/>
    </row>
    <row r="20" spans="1:9">
      <c r="A20" s="31"/>
      <c r="B20" s="175">
        <v>10</v>
      </c>
      <c r="D20" s="180" t="s">
        <v>620</v>
      </c>
      <c r="E20" s="180"/>
      <c r="G20" s="180"/>
    </row>
    <row r="21" spans="1:9">
      <c r="A21" s="86"/>
      <c r="B21" s="175">
        <v>11</v>
      </c>
      <c r="D21" s="180" t="s">
        <v>622</v>
      </c>
      <c r="E21" s="180"/>
      <c r="G21" s="180"/>
    </row>
    <row r="22" spans="1:9">
      <c r="A22" s="86"/>
      <c r="B22" s="175">
        <v>12</v>
      </c>
      <c r="D22" s="180" t="s">
        <v>624</v>
      </c>
      <c r="E22" s="180"/>
      <c r="G22" s="180"/>
    </row>
    <row r="23" spans="1:9">
      <c r="A23" s="86"/>
      <c r="B23" s="175">
        <v>13</v>
      </c>
      <c r="D23" s="180" t="s">
        <v>626</v>
      </c>
      <c r="E23" s="180"/>
    </row>
    <row r="24" spans="1:9">
      <c r="A24" s="86"/>
      <c r="B24" s="175">
        <v>14</v>
      </c>
      <c r="D24" s="180" t="s">
        <v>628</v>
      </c>
      <c r="E24" s="180"/>
      <c r="G24" s="180"/>
    </row>
    <row r="25" spans="1:9">
      <c r="A25" s="86"/>
      <c r="B25" s="175">
        <v>15</v>
      </c>
      <c r="D25" s="180" t="s">
        <v>630</v>
      </c>
      <c r="E25" s="180"/>
      <c r="G25" s="180"/>
    </row>
    <row r="26" spans="1:9">
      <c r="A26" s="86"/>
      <c r="B26" s="175">
        <v>15</v>
      </c>
      <c r="D26" s="180" t="s">
        <v>22</v>
      </c>
      <c r="E26" s="180"/>
    </row>
    <row r="27" spans="1:9">
      <c r="A27" s="86"/>
      <c r="B27" s="175">
        <v>16</v>
      </c>
      <c r="D27" s="180" t="s">
        <v>631</v>
      </c>
      <c r="E27" s="180"/>
    </row>
    <row r="28" spans="1:9">
      <c r="A28" s="184"/>
      <c r="C28" s="190"/>
      <c r="D28" s="180"/>
      <c r="E28" s="180"/>
      <c r="F28" s="1"/>
      <c r="G28" s="180"/>
      <c r="H28" s="180"/>
      <c r="I28" s="180"/>
    </row>
    <row r="29" spans="1:9">
      <c r="A29" s="191"/>
      <c r="B29" s="178" t="s">
        <v>441</v>
      </c>
      <c r="C29" s="180"/>
      <c r="D29" s="180"/>
      <c r="E29" s="180"/>
      <c r="F29" s="90"/>
      <c r="G29" s="180"/>
      <c r="I29" s="179"/>
    </row>
    <row r="30" spans="1:9">
      <c r="A30" s="184"/>
      <c r="B30" s="180"/>
      <c r="C30" s="180"/>
      <c r="D30" s="180"/>
      <c r="E30" s="180"/>
      <c r="F30" s="1"/>
      <c r="I30" s="189"/>
    </row>
    <row r="31" spans="1:9">
      <c r="A31" s="90"/>
      <c r="B31" s="180">
        <v>17</v>
      </c>
      <c r="D31" s="180" t="s">
        <v>607</v>
      </c>
      <c r="E31" s="180"/>
      <c r="F31" s="90"/>
      <c r="G31" s="180"/>
      <c r="I31" s="179"/>
    </row>
    <row r="32" spans="1:9">
      <c r="A32" s="90"/>
      <c r="B32" s="180">
        <v>17</v>
      </c>
      <c r="D32" s="180" t="s">
        <v>609</v>
      </c>
      <c r="E32" s="180"/>
    </row>
    <row r="33" spans="1:9">
      <c r="A33" s="90"/>
      <c r="B33" s="180">
        <v>18</v>
      </c>
      <c r="D33" s="180" t="s">
        <v>611</v>
      </c>
      <c r="E33" s="180"/>
    </row>
    <row r="34" spans="1:9">
      <c r="A34" s="90"/>
      <c r="B34" s="180">
        <v>19</v>
      </c>
      <c r="D34" s="180" t="s">
        <v>612</v>
      </c>
      <c r="F34" s="194"/>
      <c r="G34" s="176"/>
      <c r="H34" s="195"/>
      <c r="I34" s="176"/>
    </row>
    <row r="35" spans="1:9">
      <c r="A35" s="90"/>
      <c r="B35" s="180">
        <v>20</v>
      </c>
      <c r="D35" s="180" t="s">
        <v>613</v>
      </c>
      <c r="F35" s="194"/>
      <c r="G35" s="176"/>
      <c r="H35" s="176"/>
      <c r="I35" s="176"/>
    </row>
    <row r="36" spans="1:9">
      <c r="A36" s="90"/>
      <c r="B36" s="180">
        <v>21</v>
      </c>
      <c r="D36" s="180" t="s">
        <v>614</v>
      </c>
      <c r="F36" s="194"/>
      <c r="G36" s="176"/>
      <c r="H36" s="176"/>
      <c r="I36" s="176"/>
    </row>
    <row r="37" spans="1:9">
      <c r="A37" s="90"/>
      <c r="B37" s="180">
        <v>22</v>
      </c>
      <c r="D37" s="180" t="s">
        <v>615</v>
      </c>
      <c r="F37" s="196"/>
      <c r="I37" s="176"/>
    </row>
    <row r="38" spans="1:9">
      <c r="A38" s="90"/>
      <c r="B38" s="180">
        <v>23</v>
      </c>
      <c r="D38" s="180" t="s">
        <v>617</v>
      </c>
    </row>
    <row r="39" spans="1:9">
      <c r="A39" s="90"/>
      <c r="B39" s="180">
        <v>24</v>
      </c>
      <c r="D39" s="180" t="s">
        <v>619</v>
      </c>
    </row>
    <row r="40" spans="1:9">
      <c r="A40" s="90"/>
      <c r="B40" s="180">
        <v>25</v>
      </c>
      <c r="D40" s="180" t="s">
        <v>621</v>
      </c>
    </row>
    <row r="41" spans="1:9">
      <c r="A41" s="90"/>
      <c r="B41" s="180">
        <v>25</v>
      </c>
      <c r="D41" s="180" t="s">
        <v>623</v>
      </c>
    </row>
    <row r="42" spans="1:9">
      <c r="A42" s="90"/>
      <c r="B42" s="180">
        <v>26</v>
      </c>
      <c r="D42" s="180" t="s">
        <v>625</v>
      </c>
    </row>
    <row r="43" spans="1:9">
      <c r="A43" s="90"/>
      <c r="B43" s="175">
        <v>27</v>
      </c>
      <c r="D43" s="180" t="s">
        <v>627</v>
      </c>
    </row>
    <row r="44" spans="1:9">
      <c r="A44" s="90"/>
      <c r="B44" s="180">
        <v>28</v>
      </c>
      <c r="D44" s="180" t="s">
        <v>629</v>
      </c>
    </row>
    <row r="45" spans="1:9">
      <c r="A45" s="90"/>
      <c r="B45" s="180">
        <v>28</v>
      </c>
      <c r="D45" s="186" t="s">
        <v>23</v>
      </c>
    </row>
    <row r="46" spans="1:9">
      <c r="A46" s="90"/>
      <c r="B46" s="175">
        <v>28</v>
      </c>
      <c r="D46" s="186" t="s">
        <v>140</v>
      </c>
    </row>
    <row r="48" spans="1:9">
      <c r="B48" s="178" t="s">
        <v>179</v>
      </c>
    </row>
    <row r="49" spans="2:4">
      <c r="B49" s="180">
        <v>29</v>
      </c>
      <c r="D49" s="175" t="s">
        <v>185</v>
      </c>
    </row>
    <row r="50" spans="2:4">
      <c r="D50" s="182"/>
    </row>
    <row r="51" spans="2:4">
      <c r="B51" s="178" t="s">
        <v>210</v>
      </c>
    </row>
    <row r="52" spans="2:4">
      <c r="B52" s="180">
        <v>29</v>
      </c>
      <c r="D52" s="175" t="s">
        <v>185</v>
      </c>
    </row>
    <row r="54" spans="2:4">
      <c r="B54" s="178" t="s">
        <v>442</v>
      </c>
    </row>
    <row r="55" spans="2:4">
      <c r="B55" s="180">
        <v>29</v>
      </c>
      <c r="D55" s="175" t="s">
        <v>185</v>
      </c>
    </row>
    <row r="57" spans="2:4">
      <c r="B57" s="175">
        <v>30</v>
      </c>
      <c r="D57" s="178" t="s">
        <v>639</v>
      </c>
    </row>
  </sheetData>
  <customSheetViews>
    <customSheetView guid="{78EABF26-D710-4E97-9982-5034BA00DCB2}" scale="75" showPageBreaks="1" fitToPage="1" printArea="1">
      <selection activeCell="B2" sqref="B2"/>
      <pageMargins left="0.5" right="0.5" top="0.75" bottom="1" header="0.5" footer="0.5"/>
      <pageSetup scale="67" orientation="landscape" r:id="rId1"/>
      <headerFooter alignWithMargins="0"/>
    </customSheetView>
    <customSheetView guid="{CF8C0A6A-966E-4199-A69F-838FC137FC7C}" scale="75" showPageBreaks="1" fitToPage="1" printArea="1">
      <selection activeCell="D22" sqref="D22"/>
      <pageMargins left="0.5" right="0.5" top="0.75" bottom="1" header="0.5" footer="0.5"/>
      <pageSetup scale="67" orientation="landscape" r:id="rId2"/>
      <headerFooter alignWithMargins="0"/>
    </customSheetView>
    <customSheetView guid="{00D76137-0065-4878-A5E6-B91DE9FF37CB}" showPageBreaks="1" fitToPage="1">
      <pageMargins left="0.5" right="0.5" top="0.75" bottom="1" header="0.5" footer="0.5"/>
      <pageSetup scale="67" orientation="landscape" r:id="rId3"/>
      <headerFooter alignWithMargins="0"/>
    </customSheetView>
    <customSheetView guid="{BAD007A0-1EFD-4C2B-B7C5-7AF3F7BE2776}" showPageBreaks="1" fitToPage="1">
      <pageMargins left="0.5" right="0.5" top="0.75" bottom="1" header="0.5" footer="0.5"/>
      <pageSetup scale="67" orientation="landscape" r:id="rId4"/>
      <headerFooter alignWithMargins="0"/>
    </customSheetView>
  </customSheetViews>
  <phoneticPr fontId="10" type="noConversion"/>
  <pageMargins left="0.5" right="0.5" top="0.75" bottom="1" header="0.5" footer="0.5"/>
  <pageSetup scale="50" orientation="landscape" r:id="rId5"/>
  <headerFooter alignWithMargins="0"/>
</worksheet>
</file>

<file path=xl/worksheets/sheet10.xml><?xml version="1.0" encoding="utf-8"?>
<worksheet xmlns="http://schemas.openxmlformats.org/spreadsheetml/2006/main" xmlns:r="http://schemas.openxmlformats.org/officeDocument/2006/relationships">
  <dimension ref="A1:V79"/>
  <sheetViews>
    <sheetView zoomScale="75" zoomScaleNormal="75" workbookViewId="0"/>
  </sheetViews>
  <sheetFormatPr defaultColWidth="6.7109375" defaultRowHeight="12.75"/>
  <cols>
    <col min="1" max="1" width="3.7109375" style="2" customWidth="1"/>
    <col min="2" max="2" width="67.7109375" style="2" customWidth="1"/>
    <col min="3" max="3" width="2.140625" style="2" customWidth="1"/>
    <col min="4" max="4" width="15.85546875" style="7" customWidth="1"/>
    <col min="5" max="6" width="1.42578125" style="2" customWidth="1"/>
    <col min="7" max="7" width="15.7109375" style="2" customWidth="1"/>
    <col min="8" max="8" width="2.7109375" style="2" customWidth="1"/>
    <col min="9" max="9" width="15.7109375" style="9" customWidth="1"/>
    <col min="10" max="10" width="2.7109375" style="2" customWidth="1"/>
    <col min="11" max="11" width="15.7109375" style="9" customWidth="1"/>
    <col min="12" max="12" width="2.7109375" style="2" customWidth="1"/>
    <col min="13" max="13" width="15.7109375" style="9" customWidth="1"/>
    <col min="14" max="14" width="2.7109375" style="2" customWidth="1"/>
    <col min="15" max="15" width="15.85546875" style="9" customWidth="1"/>
    <col min="16" max="16" width="2.7109375" style="2" customWidth="1"/>
    <col min="17" max="18" width="2.28515625" style="2" customWidth="1"/>
    <col min="19" max="16384" width="6.7109375" style="9"/>
  </cols>
  <sheetData>
    <row r="1" spans="1:18">
      <c r="A1" s="197" t="s">
        <v>386</v>
      </c>
      <c r="B1" s="186"/>
      <c r="C1" s="7"/>
      <c r="E1" s="7"/>
      <c r="F1" s="7"/>
      <c r="H1" s="7"/>
      <c r="J1" s="7"/>
      <c r="L1" s="7"/>
      <c r="N1" s="7"/>
      <c r="O1" s="8"/>
      <c r="P1" s="7"/>
      <c r="Q1" s="7"/>
      <c r="R1" s="52"/>
    </row>
    <row r="2" spans="1:18">
      <c r="A2" s="197" t="s">
        <v>172</v>
      </c>
      <c r="B2" s="186"/>
      <c r="C2" s="7"/>
      <c r="E2" s="7"/>
      <c r="F2" s="7"/>
      <c r="H2" s="7"/>
      <c r="J2" s="7"/>
      <c r="L2" s="7"/>
      <c r="N2" s="7"/>
      <c r="O2" s="8"/>
      <c r="P2" s="7"/>
      <c r="Q2" s="7"/>
      <c r="R2" s="52"/>
    </row>
    <row r="3" spans="1:18">
      <c r="A3" s="340" t="s">
        <v>132</v>
      </c>
      <c r="B3" s="186"/>
      <c r="C3" s="7"/>
      <c r="E3" s="7"/>
      <c r="F3" s="7"/>
      <c r="H3" s="7"/>
      <c r="J3" s="7"/>
      <c r="L3" s="7"/>
      <c r="N3" s="7"/>
      <c r="O3" s="8"/>
      <c r="P3" s="7"/>
      <c r="Q3" s="7"/>
      <c r="R3" s="52"/>
    </row>
    <row r="4" spans="1:18">
      <c r="A4" s="186"/>
      <c r="B4" s="186"/>
      <c r="C4" s="7"/>
      <c r="E4" s="7"/>
      <c r="F4" s="7"/>
      <c r="H4" s="7"/>
      <c r="J4" s="7"/>
      <c r="L4" s="7"/>
      <c r="N4" s="7"/>
      <c r="O4" s="8"/>
      <c r="P4" s="7"/>
      <c r="Q4" s="7"/>
      <c r="R4" s="52"/>
    </row>
    <row r="5" spans="1:18">
      <c r="A5" s="186"/>
      <c r="B5" s="186"/>
      <c r="C5" s="7"/>
      <c r="E5" s="7"/>
      <c r="F5" s="7"/>
      <c r="H5" s="7"/>
      <c r="J5" s="7"/>
      <c r="L5" s="7"/>
      <c r="N5" s="7"/>
      <c r="O5" s="8"/>
      <c r="P5" s="7"/>
      <c r="Q5" s="7"/>
      <c r="R5" s="52"/>
    </row>
    <row r="6" spans="1:18" s="2" customFormat="1">
      <c r="A6" s="193"/>
      <c r="B6" s="186"/>
      <c r="C6" s="7"/>
      <c r="D6" s="7"/>
      <c r="E6" s="7"/>
      <c r="F6" s="7"/>
      <c r="H6" s="7"/>
      <c r="J6" s="7"/>
      <c r="L6" s="7"/>
      <c r="N6" s="7"/>
      <c r="O6" s="7"/>
      <c r="P6" s="7"/>
      <c r="Q6" s="7"/>
      <c r="R6" s="52"/>
    </row>
    <row r="7" spans="1:18" s="2" customFormat="1">
      <c r="A7" s="186"/>
      <c r="B7" s="186"/>
      <c r="D7" s="381">
        <v>2010</v>
      </c>
      <c r="E7" s="166"/>
      <c r="G7" s="379">
        <v>2009</v>
      </c>
      <c r="H7" s="187"/>
      <c r="I7" s="379">
        <v>2008</v>
      </c>
      <c r="J7" s="187"/>
      <c r="K7" s="379">
        <v>2007</v>
      </c>
      <c r="M7" s="376">
        <v>2006</v>
      </c>
      <c r="N7" s="206"/>
      <c r="O7" s="376">
        <v>2005</v>
      </c>
      <c r="P7" s="377"/>
      <c r="Q7" s="129"/>
      <c r="R7" s="93"/>
    </row>
    <row r="8" spans="1:18">
      <c r="A8" s="186"/>
      <c r="B8" s="186"/>
      <c r="D8" s="165"/>
      <c r="E8" s="166"/>
      <c r="G8" s="169"/>
      <c r="I8" s="169"/>
      <c r="K8" s="169"/>
      <c r="M8" s="99"/>
      <c r="O8" s="99"/>
      <c r="P8" s="95"/>
      <c r="Q8" s="95"/>
      <c r="R8" s="93"/>
    </row>
    <row r="9" spans="1:18">
      <c r="A9" s="833" t="s">
        <v>563</v>
      </c>
      <c r="B9" s="833"/>
      <c r="C9" s="7"/>
      <c r="E9" s="365"/>
      <c r="F9" s="7"/>
      <c r="H9" s="7"/>
      <c r="I9" s="2"/>
      <c r="K9" s="2"/>
      <c r="L9" s="7"/>
      <c r="M9" s="2"/>
      <c r="N9" s="7"/>
      <c r="O9" s="2"/>
      <c r="P9" s="7"/>
      <c r="Q9" s="7"/>
      <c r="R9" s="52"/>
    </row>
    <row r="10" spans="1:18">
      <c r="A10" s="186" t="s">
        <v>428</v>
      </c>
      <c r="B10" s="186"/>
      <c r="D10" s="437">
        <v>35.17</v>
      </c>
      <c r="E10" s="166"/>
      <c r="G10" s="28">
        <v>33.97</v>
      </c>
      <c r="I10" s="28">
        <v>33.1</v>
      </c>
      <c r="K10" s="28">
        <v>33.35</v>
      </c>
      <c r="M10" s="28">
        <v>32.090000000000003</v>
      </c>
      <c r="O10" s="28">
        <v>30.14</v>
      </c>
      <c r="Q10" s="103"/>
      <c r="R10" s="52"/>
    </row>
    <row r="11" spans="1:18">
      <c r="A11" s="186" t="s">
        <v>429</v>
      </c>
      <c r="B11" s="186"/>
      <c r="D11" s="256">
        <v>-0.25</v>
      </c>
      <c r="E11" s="166"/>
      <c r="G11" s="18">
        <v>-0.18</v>
      </c>
      <c r="I11" s="18">
        <v>2.6</v>
      </c>
      <c r="K11" s="18">
        <v>2.88</v>
      </c>
      <c r="M11" s="18">
        <v>2.71</v>
      </c>
      <c r="O11" s="18">
        <v>2.27</v>
      </c>
      <c r="Q11" s="103"/>
      <c r="R11" s="52"/>
    </row>
    <row r="12" spans="1:18">
      <c r="A12" s="186" t="s">
        <v>430</v>
      </c>
      <c r="B12" s="186"/>
      <c r="D12" s="256">
        <v>0.02</v>
      </c>
      <c r="E12" s="166"/>
      <c r="G12" s="18">
        <v>-0.18</v>
      </c>
      <c r="I12" s="18">
        <v>-7.0000000000000007E-2</v>
      </c>
      <c r="K12" s="18">
        <v>0.03</v>
      </c>
      <c r="M12" s="18">
        <v>0.09</v>
      </c>
      <c r="O12" s="18">
        <v>0.13</v>
      </c>
      <c r="Q12" s="103"/>
      <c r="R12" s="52"/>
    </row>
    <row r="13" spans="1:18">
      <c r="A13" s="186" t="s">
        <v>431</v>
      </c>
      <c r="B13" s="186"/>
      <c r="D13" s="256">
        <v>0.08</v>
      </c>
      <c r="E13" s="166"/>
      <c r="G13" s="18">
        <v>0.5</v>
      </c>
      <c r="I13" s="18">
        <v>0.54</v>
      </c>
      <c r="K13" s="18">
        <v>0.59</v>
      </c>
      <c r="M13" s="18">
        <v>0.53</v>
      </c>
      <c r="O13" s="18">
        <v>0.53</v>
      </c>
      <c r="Q13" s="103"/>
      <c r="R13" s="52"/>
    </row>
    <row r="14" spans="1:18">
      <c r="A14" s="186" t="s">
        <v>432</v>
      </c>
      <c r="B14" s="186"/>
      <c r="D14" s="436">
        <v>0</v>
      </c>
      <c r="E14" s="166"/>
      <c r="G14" s="71">
        <v>0</v>
      </c>
      <c r="I14" s="71">
        <v>0</v>
      </c>
      <c r="K14" s="71">
        <v>0</v>
      </c>
      <c r="M14" s="71">
        <v>0</v>
      </c>
      <c r="O14" s="18">
        <v>2.16</v>
      </c>
      <c r="Q14" s="103"/>
      <c r="R14" s="35"/>
    </row>
    <row r="15" spans="1:18">
      <c r="A15" s="186" t="s">
        <v>605</v>
      </c>
      <c r="B15" s="186"/>
      <c r="D15" s="438">
        <v>-1.1599999999999999</v>
      </c>
      <c r="E15" s="166"/>
      <c r="G15" s="260">
        <v>-1.42</v>
      </c>
      <c r="I15" s="260">
        <v>-2.0099999999999998</v>
      </c>
      <c r="K15" s="260">
        <v>-1.7</v>
      </c>
      <c r="M15" s="260">
        <v>-0.94</v>
      </c>
      <c r="O15" s="260">
        <v>-0.65</v>
      </c>
      <c r="Q15" s="103"/>
      <c r="R15" s="52"/>
    </row>
    <row r="16" spans="1:18" ht="13.5" thickBot="1">
      <c r="A16" s="186"/>
      <c r="B16" s="186" t="s">
        <v>426</v>
      </c>
      <c r="D16" s="439">
        <f>SUM(D10:D15)</f>
        <v>33.860000000000007</v>
      </c>
      <c r="E16" s="166"/>
      <c r="G16" s="286">
        <f>SUM(G10:G15)</f>
        <v>32.69</v>
      </c>
      <c r="I16" s="286">
        <f>SUM(I10:I15)</f>
        <v>34.160000000000004</v>
      </c>
      <c r="K16" s="286">
        <f>SUM(K10:K15)</f>
        <v>35.150000000000006</v>
      </c>
      <c r="M16" s="286">
        <f>SUM(M10:M15)</f>
        <v>34.480000000000011</v>
      </c>
      <c r="O16" s="286">
        <f>SUM(O10:O15)</f>
        <v>34.580000000000005</v>
      </c>
      <c r="Q16" s="103"/>
      <c r="R16" s="53"/>
    </row>
    <row r="17" spans="1:22" ht="13.5" thickTop="1">
      <c r="A17" s="186"/>
      <c r="B17" s="186"/>
      <c r="E17" s="166"/>
      <c r="I17" s="2"/>
      <c r="K17" s="2"/>
      <c r="M17" s="2"/>
      <c r="O17" s="2"/>
      <c r="Q17" s="103"/>
      <c r="R17" s="52"/>
    </row>
    <row r="18" spans="1:22">
      <c r="A18" s="833" t="s">
        <v>88</v>
      </c>
      <c r="B18" s="833"/>
      <c r="C18" s="7"/>
      <c r="D18" s="66">
        <v>108769657</v>
      </c>
      <c r="E18" s="365"/>
      <c r="F18" s="7"/>
      <c r="G18" s="35">
        <v>101434698</v>
      </c>
      <c r="H18" s="7"/>
      <c r="I18" s="35">
        <v>100888609</v>
      </c>
      <c r="J18" s="7"/>
      <c r="K18" s="35">
        <v>100485965</v>
      </c>
      <c r="M18" s="35">
        <v>99958647</v>
      </c>
      <c r="N18" s="7"/>
      <c r="O18" s="35">
        <v>99057075</v>
      </c>
      <c r="P18" s="7"/>
      <c r="Q18" s="103"/>
      <c r="R18" s="52"/>
    </row>
    <row r="19" spans="1:22">
      <c r="A19" s="186"/>
      <c r="B19" s="186"/>
      <c r="E19" s="166"/>
      <c r="I19" s="2"/>
      <c r="K19" s="2"/>
      <c r="M19" s="2"/>
      <c r="O19" s="2"/>
      <c r="Q19" s="103"/>
      <c r="R19" s="52"/>
    </row>
    <row r="20" spans="1:22">
      <c r="A20" s="186"/>
      <c r="B20" s="186"/>
      <c r="E20" s="166"/>
      <c r="I20" s="2"/>
      <c r="K20" s="2"/>
      <c r="M20" s="2"/>
      <c r="O20" s="2"/>
      <c r="Q20" s="103"/>
      <c r="R20" s="52"/>
    </row>
    <row r="21" spans="1:22">
      <c r="A21" s="833" t="s">
        <v>585</v>
      </c>
      <c r="B21" s="833"/>
      <c r="C21" s="7"/>
      <c r="E21" s="365"/>
      <c r="F21" s="7"/>
      <c r="H21" s="7"/>
      <c r="I21" s="2"/>
      <c r="J21" s="7"/>
      <c r="K21" s="2"/>
      <c r="M21" s="2"/>
      <c r="N21" s="7"/>
      <c r="O21" s="2"/>
      <c r="P21" s="7"/>
      <c r="Q21" s="111"/>
      <c r="R21" s="52"/>
    </row>
    <row r="22" spans="1:22">
      <c r="A22" s="186" t="s">
        <v>428</v>
      </c>
      <c r="B22" s="186"/>
      <c r="D22" s="440">
        <v>3.32</v>
      </c>
      <c r="E22" s="166"/>
      <c r="G22" s="287">
        <v>2.67</v>
      </c>
      <c r="I22" s="287">
        <v>2.78</v>
      </c>
      <c r="K22" s="287">
        <v>2.97</v>
      </c>
      <c r="M22" s="287">
        <v>2.84</v>
      </c>
      <c r="O22" s="287">
        <v>1.9</v>
      </c>
      <c r="Q22" s="103"/>
      <c r="R22" s="29"/>
    </row>
    <row r="23" spans="1:22">
      <c r="A23" s="186" t="s">
        <v>430</v>
      </c>
      <c r="B23" s="186"/>
      <c r="D23" s="441">
        <v>0.01</v>
      </c>
      <c r="E23" s="166"/>
      <c r="G23" s="288">
        <v>-7.0000000000000007E-2</v>
      </c>
      <c r="I23" s="288">
        <v>-0.1</v>
      </c>
      <c r="K23" s="288">
        <v>-0.06</v>
      </c>
      <c r="M23" s="288">
        <v>-0.03</v>
      </c>
      <c r="O23" s="288">
        <v>-0.02</v>
      </c>
      <c r="Q23" s="103"/>
      <c r="R23" s="18"/>
      <c r="S23" s="18"/>
      <c r="T23" s="18"/>
      <c r="U23" s="18"/>
      <c r="V23" s="18"/>
    </row>
    <row r="24" spans="1:22">
      <c r="A24" s="186" t="s">
        <v>431</v>
      </c>
      <c r="B24" s="186"/>
      <c r="D24" s="256">
        <v>0.05</v>
      </c>
      <c r="E24" s="166"/>
      <c r="G24" s="18">
        <v>-0.04</v>
      </c>
      <c r="I24" s="4">
        <v>0</v>
      </c>
      <c r="J24" s="18"/>
      <c r="K24" s="18">
        <v>-0.04</v>
      </c>
      <c r="L24" s="18"/>
      <c r="M24" s="18">
        <v>-0.04</v>
      </c>
      <c r="O24" s="18">
        <v>-0.02</v>
      </c>
      <c r="Q24" s="103"/>
      <c r="R24" s="18"/>
    </row>
    <row r="25" spans="1:22">
      <c r="A25" s="186" t="s">
        <v>432</v>
      </c>
      <c r="B25" s="186"/>
      <c r="D25" s="436">
        <v>0</v>
      </c>
      <c r="E25" s="166"/>
      <c r="G25" s="71">
        <v>0</v>
      </c>
      <c r="I25" s="71">
        <v>0</v>
      </c>
      <c r="J25" s="18"/>
      <c r="K25" s="71">
        <v>0</v>
      </c>
      <c r="L25" s="4"/>
      <c r="M25" s="71">
        <v>0</v>
      </c>
      <c r="O25" s="18">
        <v>-0.89</v>
      </c>
      <c r="Q25" s="103"/>
      <c r="R25" s="4"/>
    </row>
    <row r="26" spans="1:22">
      <c r="A26" s="186" t="s">
        <v>605</v>
      </c>
      <c r="B26" s="186"/>
      <c r="D26" s="438">
        <v>-0.11</v>
      </c>
      <c r="E26" s="166"/>
      <c r="G26" s="260">
        <v>-7.0000000000000007E-2</v>
      </c>
      <c r="I26" s="260">
        <v>7.0000000000000007E-2</v>
      </c>
      <c r="K26" s="260">
        <v>0.09</v>
      </c>
      <c r="M26" s="260">
        <v>0.02</v>
      </c>
      <c r="O26" s="260">
        <f>0.35+0.77</f>
        <v>1.1200000000000001</v>
      </c>
      <c r="Q26" s="103"/>
      <c r="R26" s="18"/>
      <c r="V26" s="11"/>
    </row>
    <row r="27" spans="1:22">
      <c r="A27" s="186"/>
      <c r="B27" s="186" t="s">
        <v>342</v>
      </c>
      <c r="D27" s="442">
        <f>SUM(D22:D26)</f>
        <v>3.2699999999999996</v>
      </c>
      <c r="E27" s="166"/>
      <c r="G27" s="289">
        <f>SUM(G22:G26)</f>
        <v>2.4900000000000002</v>
      </c>
      <c r="I27" s="289">
        <f>SUM(I22:I26)</f>
        <v>2.7499999999999996</v>
      </c>
      <c r="K27" s="289">
        <f>SUM(K22:K26)</f>
        <v>2.96</v>
      </c>
      <c r="M27" s="289">
        <f>SUM(M22:M26)</f>
        <v>2.79</v>
      </c>
      <c r="O27" s="289">
        <f>SUM(O22:O26)</f>
        <v>2.09</v>
      </c>
      <c r="P27" s="18"/>
      <c r="Q27" s="126"/>
      <c r="R27" s="53"/>
    </row>
    <row r="28" spans="1:22" ht="6" customHeight="1">
      <c r="A28" s="186"/>
      <c r="B28" s="186"/>
      <c r="D28" s="15"/>
      <c r="E28" s="166"/>
      <c r="G28" s="99"/>
      <c r="I28" s="99"/>
      <c r="K28" s="99"/>
      <c r="M28" s="99"/>
      <c r="O28" s="99"/>
      <c r="P28" s="95"/>
      <c r="Q28" s="136"/>
      <c r="R28" s="93"/>
    </row>
    <row r="29" spans="1:22" ht="25.5" customHeight="1">
      <c r="A29" s="205"/>
      <c r="B29" s="186" t="s">
        <v>164</v>
      </c>
      <c r="D29" s="8"/>
      <c r="E29" s="166"/>
      <c r="G29" s="9"/>
      <c r="Q29" s="103"/>
      <c r="R29" s="93"/>
    </row>
    <row r="30" spans="1:22">
      <c r="A30" s="186"/>
      <c r="B30" s="186" t="s">
        <v>566</v>
      </c>
      <c r="D30" s="256">
        <v>-0.08</v>
      </c>
      <c r="E30" s="166"/>
      <c r="G30" s="18">
        <v>-2.91</v>
      </c>
      <c r="I30" s="18">
        <v>-0.26</v>
      </c>
      <c r="K30" s="18">
        <v>0.23</v>
      </c>
      <c r="M30" s="18">
        <v>0.61</v>
      </c>
      <c r="O30" s="18">
        <f>0.17+0.03+0.36</f>
        <v>0.56000000000000005</v>
      </c>
      <c r="P30" s="18"/>
      <c r="Q30" s="126"/>
      <c r="R30" s="93"/>
    </row>
    <row r="31" spans="1:22">
      <c r="A31" s="186"/>
      <c r="B31" s="186" t="s">
        <v>165</v>
      </c>
      <c r="D31" s="441">
        <v>0</v>
      </c>
      <c r="E31" s="166"/>
      <c r="G31" s="288">
        <v>0</v>
      </c>
      <c r="I31" s="18">
        <v>0.08</v>
      </c>
      <c r="K31" s="71">
        <v>0</v>
      </c>
      <c r="M31" s="71">
        <v>0</v>
      </c>
      <c r="O31" s="18">
        <v>-0.69</v>
      </c>
      <c r="P31" s="18"/>
      <c r="Q31" s="126"/>
      <c r="R31" s="93"/>
    </row>
    <row r="32" spans="1:22">
      <c r="A32" s="186"/>
      <c r="B32" s="186" t="s">
        <v>150</v>
      </c>
      <c r="D32" s="443">
        <v>0.27</v>
      </c>
      <c r="E32" s="166"/>
      <c r="G32" s="406">
        <v>1.1299999999999999</v>
      </c>
      <c r="I32" s="406">
        <v>0</v>
      </c>
      <c r="K32" s="406">
        <v>0.01</v>
      </c>
      <c r="M32" s="406">
        <v>0.01</v>
      </c>
      <c r="O32" s="260">
        <v>-0.01</v>
      </c>
      <c r="P32" s="18"/>
      <c r="Q32" s="126"/>
      <c r="R32" s="93"/>
    </row>
    <row r="33" spans="1:18">
      <c r="A33" s="186"/>
      <c r="B33" s="186" t="s">
        <v>593</v>
      </c>
      <c r="D33" s="427">
        <f>SUM(D30:D32)</f>
        <v>0.19</v>
      </c>
      <c r="E33" s="166"/>
      <c r="G33" s="257">
        <f>SUM(G30:G32)</f>
        <v>-1.7800000000000002</v>
      </c>
      <c r="I33" s="257">
        <f>SUM(I30:I32)</f>
        <v>-0.18</v>
      </c>
      <c r="K33" s="257">
        <f>SUM(K30:K32)</f>
        <v>0.24000000000000002</v>
      </c>
      <c r="M33" s="257">
        <f>SUM(M30:M32)</f>
        <v>0.62</v>
      </c>
      <c r="O33" s="257">
        <f>SUM(O30:O32)</f>
        <v>-0.1399999999999999</v>
      </c>
      <c r="Q33" s="103"/>
      <c r="R33" s="93"/>
    </row>
    <row r="34" spans="1:18">
      <c r="A34" s="186"/>
      <c r="B34" s="186" t="s">
        <v>281</v>
      </c>
      <c r="D34" s="256">
        <f>D27+D33</f>
        <v>3.4599999999999995</v>
      </c>
      <c r="E34" s="166"/>
      <c r="G34" s="18">
        <f>G27+G33</f>
        <v>0.71</v>
      </c>
      <c r="I34" s="18">
        <f>I27+I33</f>
        <v>2.5699999999999994</v>
      </c>
      <c r="K34" s="18">
        <f>K27+K33</f>
        <v>3.2</v>
      </c>
      <c r="M34" s="18">
        <f>M27+M33</f>
        <v>3.41</v>
      </c>
      <c r="O34" s="18">
        <f>O27+O33</f>
        <v>1.95</v>
      </c>
      <c r="Q34" s="103"/>
      <c r="R34" s="93"/>
    </row>
    <row r="35" spans="1:18">
      <c r="A35" s="186"/>
      <c r="B35" s="186"/>
      <c r="D35" s="440"/>
      <c r="E35" s="166"/>
      <c r="G35" s="287"/>
      <c r="I35" s="287"/>
      <c r="K35" s="287"/>
      <c r="M35" s="287"/>
      <c r="O35" s="287"/>
      <c r="Q35" s="103"/>
      <c r="R35" s="93"/>
    </row>
    <row r="36" spans="1:18">
      <c r="A36" s="186"/>
      <c r="B36" s="186" t="s">
        <v>332</v>
      </c>
      <c r="D36" s="438">
        <v>0.19</v>
      </c>
      <c r="E36" s="166"/>
      <c r="G36" s="260">
        <v>0.04</v>
      </c>
      <c r="H36" s="4"/>
      <c r="I36" s="260">
        <v>0.17</v>
      </c>
      <c r="J36" s="4"/>
      <c r="K36" s="260">
        <v>0.15</v>
      </c>
      <c r="L36" s="4"/>
      <c r="M36" s="260">
        <v>0.14000000000000001</v>
      </c>
      <c r="N36" s="4"/>
      <c r="O36" s="260">
        <v>0.13</v>
      </c>
      <c r="P36" s="467"/>
      <c r="Q36" s="103"/>
      <c r="R36" s="93"/>
    </row>
    <row r="37" spans="1:18">
      <c r="A37" s="186"/>
      <c r="B37" s="186"/>
      <c r="D37" s="440"/>
      <c r="E37" s="166"/>
      <c r="G37" s="287"/>
      <c r="I37" s="287"/>
      <c r="K37" s="287"/>
      <c r="M37" s="287"/>
      <c r="O37" s="287"/>
      <c r="Q37" s="103"/>
      <c r="R37" s="93"/>
    </row>
    <row r="38" spans="1:18" ht="13.5" thickBot="1">
      <c r="A38" s="186"/>
      <c r="B38" s="186" t="s">
        <v>333</v>
      </c>
      <c r="D38" s="458">
        <f>D34-D36</f>
        <v>3.2699999999999996</v>
      </c>
      <c r="E38" s="166"/>
      <c r="G38" s="459">
        <f>G34-G36</f>
        <v>0.66999999999999993</v>
      </c>
      <c r="I38" s="459">
        <f>I34-I36</f>
        <v>2.3999999999999995</v>
      </c>
      <c r="K38" s="459">
        <f>K34-K36</f>
        <v>3.0500000000000003</v>
      </c>
      <c r="M38" s="459">
        <f>M34-M36</f>
        <v>3.27</v>
      </c>
      <c r="O38" s="459">
        <f>O34-O36</f>
        <v>1.8199999999999998</v>
      </c>
      <c r="Q38" s="103"/>
      <c r="R38" s="93"/>
    </row>
    <row r="39" spans="1:18" ht="13.5" thickTop="1">
      <c r="A39" s="186"/>
      <c r="B39" s="186"/>
      <c r="D39" s="440"/>
      <c r="E39" s="166"/>
      <c r="G39" s="287"/>
      <c r="I39" s="287"/>
      <c r="K39" s="287"/>
      <c r="M39" s="287"/>
      <c r="O39" s="287"/>
      <c r="Q39" s="103"/>
      <c r="R39" s="93"/>
    </row>
    <row r="40" spans="1:18">
      <c r="A40" s="186"/>
      <c r="B40" s="186"/>
      <c r="E40" s="166"/>
      <c r="I40" s="2"/>
      <c r="K40" s="2"/>
      <c r="M40" s="2"/>
      <c r="O40" s="2"/>
      <c r="Q40" s="103"/>
      <c r="R40" s="29"/>
    </row>
    <row r="41" spans="1:18" ht="27.75" customHeight="1">
      <c r="A41" s="833" t="s">
        <v>89</v>
      </c>
      <c r="B41" s="833"/>
      <c r="C41" s="56"/>
      <c r="D41" s="66">
        <v>107137784.58733556</v>
      </c>
      <c r="E41" s="368"/>
      <c r="F41" s="56"/>
      <c r="G41" s="35">
        <v>101263795</v>
      </c>
      <c r="H41" s="56"/>
      <c r="I41" s="35">
        <v>100964920</v>
      </c>
      <c r="J41" s="56"/>
      <c r="K41" s="35">
        <v>100834871</v>
      </c>
      <c r="M41" s="35">
        <v>100010108</v>
      </c>
      <c r="N41" s="56"/>
      <c r="O41" s="35">
        <v>96589949</v>
      </c>
      <c r="P41" s="56"/>
      <c r="Q41" s="125"/>
      <c r="R41" s="35"/>
    </row>
    <row r="42" spans="1:18">
      <c r="A42" s="384"/>
      <c r="B42" s="384"/>
      <c r="C42" s="56"/>
      <c r="D42" s="66"/>
      <c r="E42" s="368"/>
      <c r="F42" s="56"/>
      <c r="G42" s="35"/>
      <c r="H42" s="56"/>
      <c r="I42" s="35"/>
      <c r="J42" s="56"/>
      <c r="K42" s="35"/>
      <c r="M42" s="35"/>
      <c r="N42" s="56"/>
      <c r="O42" s="35"/>
      <c r="P42" s="56"/>
      <c r="Q42" s="125"/>
      <c r="R42" s="35"/>
    </row>
    <row r="43" spans="1:18">
      <c r="A43" s="186"/>
      <c r="B43" s="186"/>
      <c r="E43" s="166"/>
      <c r="I43" s="2"/>
      <c r="K43" s="2"/>
      <c r="M43" s="2"/>
      <c r="O43" s="2"/>
      <c r="Q43" s="103"/>
      <c r="R43" s="52"/>
    </row>
    <row r="44" spans="1:18">
      <c r="A44" s="199" t="s">
        <v>434</v>
      </c>
      <c r="B44" s="186"/>
      <c r="C44" s="7"/>
      <c r="E44" s="365"/>
      <c r="F44" s="7"/>
      <c r="H44" s="7"/>
      <c r="I44" s="2"/>
      <c r="J44" s="7"/>
      <c r="K44" s="2"/>
      <c r="M44" s="2"/>
      <c r="N44" s="7"/>
      <c r="O44" s="2"/>
      <c r="P44" s="7"/>
      <c r="Q44" s="111"/>
      <c r="R44" s="15"/>
    </row>
    <row r="45" spans="1:18" ht="6" customHeight="1">
      <c r="A45" s="186"/>
      <c r="B45" s="186"/>
      <c r="E45" s="166"/>
      <c r="I45" s="2"/>
      <c r="K45" s="2"/>
      <c r="M45" s="2"/>
      <c r="O45" s="2"/>
      <c r="Q45" s="103"/>
      <c r="R45" s="52"/>
    </row>
    <row r="46" spans="1:18">
      <c r="A46" s="186" t="s">
        <v>435</v>
      </c>
      <c r="B46" s="186"/>
      <c r="D46" s="440">
        <v>42.68</v>
      </c>
      <c r="E46" s="166"/>
      <c r="G46" s="287">
        <v>37.96</v>
      </c>
      <c r="I46" s="287">
        <v>42.92</v>
      </c>
      <c r="K46" s="287">
        <v>51.67</v>
      </c>
      <c r="M46" s="287">
        <v>51</v>
      </c>
      <c r="O46" s="287">
        <v>46.68</v>
      </c>
      <c r="Q46" s="103"/>
      <c r="R46" s="67"/>
    </row>
    <row r="47" spans="1:18">
      <c r="A47" s="186" t="s">
        <v>436</v>
      </c>
      <c r="B47" s="186"/>
      <c r="D47" s="444">
        <v>32.31</v>
      </c>
      <c r="E47" s="166"/>
      <c r="G47" s="19">
        <v>22.32</v>
      </c>
      <c r="I47" s="19">
        <v>26.27</v>
      </c>
      <c r="K47" s="19">
        <v>36.79</v>
      </c>
      <c r="M47" s="19">
        <v>38.31</v>
      </c>
      <c r="O47" s="19">
        <v>39.81</v>
      </c>
      <c r="Q47" s="103"/>
      <c r="R47" s="19"/>
    </row>
    <row r="48" spans="1:18">
      <c r="A48" s="186" t="s">
        <v>437</v>
      </c>
      <c r="B48" s="186"/>
      <c r="D48" s="444">
        <v>41.45</v>
      </c>
      <c r="E48" s="166"/>
      <c r="G48" s="19">
        <v>36.58</v>
      </c>
      <c r="I48" s="19">
        <v>32.130000000000003</v>
      </c>
      <c r="K48" s="19">
        <v>42.41</v>
      </c>
      <c r="M48" s="19">
        <v>50.69</v>
      </c>
      <c r="O48" s="19">
        <v>41.35</v>
      </c>
      <c r="Q48" s="103"/>
      <c r="R48" s="19"/>
    </row>
    <row r="49" spans="1:18">
      <c r="A49" s="186"/>
      <c r="B49" s="186"/>
      <c r="G49" s="103"/>
      <c r="I49" s="103"/>
      <c r="J49" s="103"/>
      <c r="K49" s="103"/>
      <c r="L49" s="103"/>
      <c r="M49" s="103"/>
      <c r="N49" s="103"/>
      <c r="O49" s="103"/>
      <c r="P49" s="103"/>
      <c r="Q49" s="103"/>
      <c r="R49" s="52"/>
    </row>
    <row r="50" spans="1:18">
      <c r="I50" s="102"/>
      <c r="J50" s="103"/>
      <c r="K50" s="102"/>
      <c r="L50" s="103"/>
      <c r="M50" s="102"/>
      <c r="N50" s="103"/>
      <c r="O50" s="103"/>
      <c r="P50" s="103"/>
      <c r="Q50" s="103"/>
      <c r="R50" s="52"/>
    </row>
    <row r="51" spans="1:18" ht="22.5" customHeight="1">
      <c r="A51" s="201" t="s">
        <v>497</v>
      </c>
      <c r="B51" s="837" t="s">
        <v>8</v>
      </c>
      <c r="C51" s="837"/>
      <c r="D51" s="837"/>
      <c r="E51" s="837"/>
      <c r="F51" s="837"/>
      <c r="G51" s="837"/>
      <c r="H51" s="837"/>
      <c r="I51" s="837"/>
      <c r="J51" s="837"/>
      <c r="K51" s="837"/>
      <c r="L51" s="837"/>
      <c r="M51" s="838"/>
      <c r="N51" s="838"/>
      <c r="O51" s="838"/>
      <c r="P51" s="838"/>
      <c r="Q51" s="103"/>
      <c r="R51" s="52"/>
    </row>
    <row r="52" spans="1:18">
      <c r="A52" s="201" t="s">
        <v>569</v>
      </c>
      <c r="B52" s="837" t="s">
        <v>722</v>
      </c>
      <c r="C52" s="837"/>
      <c r="D52" s="837"/>
      <c r="E52" s="837"/>
      <c r="F52" s="837"/>
      <c r="G52" s="837"/>
      <c r="H52" s="837"/>
      <c r="I52" s="837"/>
      <c r="J52" s="837"/>
      <c r="K52" s="837"/>
      <c r="L52" s="837"/>
      <c r="M52" s="102"/>
      <c r="N52" s="103"/>
      <c r="O52" s="102"/>
      <c r="P52" s="103"/>
      <c r="Q52" s="103"/>
    </row>
    <row r="53" spans="1:18">
      <c r="I53" s="102"/>
      <c r="J53" s="103"/>
      <c r="K53" s="102"/>
      <c r="L53" s="103"/>
      <c r="M53" s="102"/>
      <c r="N53" s="103"/>
      <c r="O53" s="102"/>
      <c r="P53" s="103"/>
      <c r="Q53" s="103"/>
    </row>
    <row r="54" spans="1:18">
      <c r="I54" s="102"/>
      <c r="J54" s="103"/>
      <c r="K54" s="102"/>
      <c r="L54" s="103"/>
      <c r="M54" s="102"/>
      <c r="N54" s="103"/>
      <c r="O54" s="102"/>
      <c r="P54" s="103"/>
      <c r="Q54" s="103"/>
    </row>
    <row r="55" spans="1:18">
      <c r="I55" s="102"/>
      <c r="J55" s="103"/>
      <c r="K55" s="102"/>
      <c r="L55" s="103"/>
      <c r="M55" s="102"/>
      <c r="N55" s="103"/>
      <c r="O55" s="102"/>
      <c r="P55" s="103"/>
      <c r="Q55" s="103"/>
    </row>
    <row r="56" spans="1:18">
      <c r="I56" s="102"/>
      <c r="J56" s="103"/>
      <c r="K56" s="102"/>
      <c r="L56" s="103"/>
      <c r="M56" s="102"/>
      <c r="N56" s="103"/>
      <c r="O56" s="102"/>
      <c r="P56" s="103"/>
      <c r="Q56" s="103"/>
    </row>
    <row r="57" spans="1:18">
      <c r="I57" s="102"/>
      <c r="J57" s="103"/>
      <c r="K57" s="102"/>
      <c r="L57" s="103"/>
      <c r="M57" s="102"/>
      <c r="N57" s="103"/>
      <c r="O57" s="102"/>
      <c r="P57" s="103"/>
      <c r="Q57" s="103"/>
    </row>
    <row r="58" spans="1:18">
      <c r="I58" s="102"/>
      <c r="J58" s="103"/>
      <c r="K58" s="102"/>
      <c r="L58" s="103"/>
      <c r="M58" s="102"/>
      <c r="N58" s="103"/>
      <c r="O58" s="102"/>
      <c r="P58" s="103"/>
      <c r="Q58" s="103"/>
    </row>
    <row r="59" spans="1:18">
      <c r="I59" s="102"/>
      <c r="J59" s="103"/>
      <c r="K59" s="102"/>
      <c r="L59" s="103"/>
      <c r="M59" s="102"/>
      <c r="N59" s="103"/>
      <c r="O59" s="102"/>
      <c r="P59" s="103"/>
      <c r="Q59" s="103"/>
    </row>
    <row r="60" spans="1:18">
      <c r="I60" s="102"/>
      <c r="J60" s="103"/>
      <c r="K60" s="102"/>
      <c r="L60" s="103"/>
      <c r="M60" s="102"/>
      <c r="N60" s="103"/>
      <c r="O60" s="102"/>
      <c r="P60" s="103"/>
      <c r="Q60" s="103"/>
    </row>
    <row r="61" spans="1:18">
      <c r="I61" s="102"/>
      <c r="J61" s="103"/>
      <c r="K61" s="102"/>
      <c r="L61" s="103"/>
      <c r="M61" s="102"/>
      <c r="N61" s="103"/>
      <c r="O61" s="102"/>
      <c r="P61" s="103"/>
      <c r="Q61" s="103"/>
    </row>
    <row r="62" spans="1:18">
      <c r="I62" s="102"/>
      <c r="J62" s="103"/>
      <c r="K62" s="102"/>
      <c r="L62" s="103"/>
      <c r="M62" s="102"/>
      <c r="N62" s="103"/>
      <c r="O62" s="102"/>
      <c r="P62" s="103"/>
      <c r="Q62" s="103"/>
    </row>
    <row r="63" spans="1:18">
      <c r="I63" s="102"/>
      <c r="J63" s="103"/>
      <c r="K63" s="102"/>
      <c r="L63" s="103"/>
      <c r="M63" s="102"/>
      <c r="N63" s="103"/>
      <c r="O63" s="102"/>
      <c r="P63" s="103"/>
      <c r="Q63" s="103"/>
    </row>
    <row r="64" spans="1:18">
      <c r="I64" s="102"/>
      <c r="J64" s="103"/>
      <c r="K64" s="102"/>
      <c r="L64" s="103"/>
      <c r="M64" s="102"/>
      <c r="N64" s="103"/>
      <c r="O64" s="102"/>
      <c r="P64" s="103"/>
      <c r="Q64" s="103"/>
    </row>
    <row r="65" spans="9:17">
      <c r="I65" s="102"/>
      <c r="J65" s="103"/>
      <c r="K65" s="102"/>
      <c r="L65" s="103"/>
      <c r="M65" s="102"/>
      <c r="N65" s="103"/>
      <c r="O65" s="102"/>
      <c r="P65" s="103"/>
      <c r="Q65" s="103"/>
    </row>
    <row r="66" spans="9:17">
      <c r="I66" s="102"/>
      <c r="J66" s="103"/>
      <c r="K66" s="102"/>
      <c r="L66" s="103"/>
      <c r="M66" s="102"/>
      <c r="N66" s="103"/>
      <c r="O66" s="102"/>
      <c r="P66" s="103"/>
      <c r="Q66" s="103"/>
    </row>
    <row r="67" spans="9:17">
      <c r="I67" s="102"/>
      <c r="J67" s="103"/>
      <c r="K67" s="102"/>
      <c r="L67" s="103"/>
      <c r="M67" s="102"/>
      <c r="N67" s="103"/>
      <c r="O67" s="102"/>
      <c r="P67" s="103"/>
      <c r="Q67" s="103"/>
    </row>
    <row r="68" spans="9:17">
      <c r="I68" s="102"/>
      <c r="J68" s="103"/>
      <c r="K68" s="102"/>
      <c r="L68" s="103"/>
      <c r="M68" s="102"/>
      <c r="N68" s="103"/>
      <c r="O68" s="102"/>
      <c r="P68" s="103"/>
      <c r="Q68" s="103"/>
    </row>
    <row r="69" spans="9:17">
      <c r="I69" s="102"/>
      <c r="J69" s="103"/>
      <c r="K69" s="102"/>
      <c r="L69" s="103"/>
      <c r="M69" s="102"/>
      <c r="N69" s="103"/>
      <c r="O69" s="102"/>
      <c r="P69" s="103"/>
      <c r="Q69" s="103"/>
    </row>
    <row r="70" spans="9:17">
      <c r="I70" s="102"/>
      <c r="J70" s="103"/>
      <c r="K70" s="102"/>
      <c r="L70" s="103"/>
      <c r="M70" s="102"/>
      <c r="N70" s="103"/>
      <c r="O70" s="102"/>
      <c r="P70" s="103"/>
      <c r="Q70" s="103"/>
    </row>
    <row r="71" spans="9:17">
      <c r="I71" s="102"/>
      <c r="J71" s="103"/>
      <c r="K71" s="102"/>
      <c r="L71" s="103"/>
      <c r="M71" s="102"/>
      <c r="N71" s="103"/>
      <c r="O71" s="102"/>
      <c r="P71" s="103"/>
      <c r="Q71" s="103"/>
    </row>
    <row r="72" spans="9:17">
      <c r="I72" s="102"/>
      <c r="J72" s="103"/>
      <c r="K72" s="102"/>
      <c r="L72" s="103"/>
      <c r="M72" s="102"/>
      <c r="N72" s="103"/>
      <c r="O72" s="102"/>
      <c r="P72" s="103"/>
      <c r="Q72" s="103"/>
    </row>
    <row r="73" spans="9:17">
      <c r="I73" s="102"/>
      <c r="J73" s="103"/>
      <c r="K73" s="102"/>
      <c r="L73" s="103"/>
      <c r="M73" s="102"/>
      <c r="N73" s="103"/>
      <c r="O73" s="102"/>
      <c r="P73" s="103"/>
      <c r="Q73" s="103"/>
    </row>
    <row r="74" spans="9:17">
      <c r="I74" s="102"/>
      <c r="J74" s="103"/>
      <c r="K74" s="102"/>
      <c r="L74" s="103"/>
      <c r="M74" s="102"/>
      <c r="N74" s="103"/>
      <c r="O74" s="102"/>
      <c r="P74" s="103"/>
      <c r="Q74" s="103"/>
    </row>
    <row r="75" spans="9:17">
      <c r="I75" s="102"/>
      <c r="J75" s="103"/>
      <c r="K75" s="102"/>
      <c r="L75" s="103"/>
      <c r="M75" s="102"/>
      <c r="N75" s="103"/>
      <c r="O75" s="102"/>
      <c r="P75" s="103"/>
      <c r="Q75" s="103"/>
    </row>
    <row r="76" spans="9:17">
      <c r="I76" s="102"/>
      <c r="J76" s="103"/>
      <c r="K76" s="102"/>
      <c r="L76" s="103"/>
      <c r="M76" s="102"/>
      <c r="N76" s="103"/>
      <c r="O76" s="102"/>
      <c r="P76" s="103"/>
      <c r="Q76" s="103"/>
    </row>
    <row r="77" spans="9:17">
      <c r="I77" s="102"/>
      <c r="J77" s="103"/>
      <c r="K77" s="102"/>
      <c r="L77" s="103"/>
      <c r="M77" s="102"/>
      <c r="N77" s="103"/>
      <c r="O77" s="102"/>
      <c r="P77" s="103"/>
      <c r="Q77" s="103"/>
    </row>
    <row r="78" spans="9:17">
      <c r="I78" s="102"/>
      <c r="J78" s="103"/>
      <c r="K78" s="102"/>
      <c r="L78" s="103"/>
      <c r="M78" s="102"/>
      <c r="N78" s="103"/>
      <c r="O78" s="102"/>
      <c r="P78" s="103"/>
      <c r="Q78" s="103"/>
    </row>
    <row r="79" spans="9:17">
      <c r="I79" s="102"/>
      <c r="J79" s="103"/>
      <c r="K79" s="102"/>
      <c r="L79" s="103"/>
      <c r="M79" s="102"/>
      <c r="N79" s="103"/>
      <c r="O79" s="102"/>
      <c r="P79" s="103"/>
      <c r="Q79" s="103"/>
    </row>
  </sheetData>
  <customSheetViews>
    <customSheetView guid="{78EABF26-D710-4E97-9982-5034BA00DCB2}" scale="75" showPageBreaks="1" printArea="1">
      <pageMargins left="0.5" right="0.5" top="0.75" bottom="0.5" header="0.4" footer="0.25"/>
      <pageSetup scale="50" orientation="landscape" r:id="rId1"/>
      <headerFooter alignWithMargins="0">
        <oddFooter xml:space="preserve">&amp;R2009 PNW Statistical Report    Page 10    </oddFooter>
      </headerFooter>
    </customSheetView>
    <customSheetView guid="{CF8C0A6A-966E-4199-A69F-838FC137FC7C}" scale="75" showPageBreaks="1" printArea="1">
      <pageMargins left="0.5" right="0.5" top="0.75" bottom="0.5" header="0.4" footer="0.25"/>
      <pageSetup scale="50" orientation="landscape" r:id="rId2"/>
      <headerFooter alignWithMargins="0">
        <oddFooter xml:space="preserve">&amp;R2009 PNW Statistical Report    Page 10    </oddFooter>
      </headerFooter>
    </customSheetView>
    <customSheetView guid="{00D76137-0065-4878-A5E6-B91DE9FF37CB}" showPageBreaks="1">
      <selection activeCell="D18" sqref="D18"/>
      <pageMargins left="0.5" right="0.5" top="0.75" bottom="0.5" header="0.4" footer="0.25"/>
      <pageSetup scale="50" orientation="landscape" r:id="rId3"/>
      <headerFooter alignWithMargins="0">
        <oddFooter xml:space="preserve">&amp;R2009 PNW Statistical Report    Page 10    </oddFooter>
      </headerFooter>
    </customSheetView>
    <customSheetView guid="{BAD007A0-1EFD-4C2B-B7C5-7AF3F7BE2776}" scale="75" showPageBreaks="1" printArea="1">
      <pageMargins left="0.5" right="0.5" top="0.75" bottom="1" header="0.5" footer="0.5"/>
      <pageSetup scale="50" orientation="landscape" r:id="rId4"/>
      <headerFooter alignWithMargins="0">
        <oddFooter xml:space="preserve">&amp;R2010 PNW Statistical Report    Page 10 </oddFooter>
      </headerFooter>
    </customSheetView>
  </customSheetViews>
  <mergeCells count="7">
    <mergeCell ref="B52:L52"/>
    <mergeCell ref="M51:P51"/>
    <mergeCell ref="A9:B9"/>
    <mergeCell ref="A18:B18"/>
    <mergeCell ref="A21:B21"/>
    <mergeCell ref="A41:B41"/>
    <mergeCell ref="B51:L51"/>
  </mergeCells>
  <phoneticPr fontId="10" type="noConversion"/>
  <pageMargins left="0.5" right="0.5" top="0.75" bottom="1" header="0.5" footer="0.5"/>
  <pageSetup scale="50" orientation="landscape" r:id="rId5"/>
  <headerFooter alignWithMargins="0">
    <oddFooter xml:space="preserve">&amp;R2010 PNW Statistical Report    Page 10 </oddFooter>
  </headerFooter>
</worksheet>
</file>

<file path=xl/worksheets/sheet11.xml><?xml version="1.0" encoding="utf-8"?>
<worksheet xmlns="http://schemas.openxmlformats.org/spreadsheetml/2006/main" xmlns:r="http://schemas.openxmlformats.org/officeDocument/2006/relationships">
  <dimension ref="A1:S46"/>
  <sheetViews>
    <sheetView zoomScale="75" zoomScaleNormal="75" workbookViewId="0"/>
  </sheetViews>
  <sheetFormatPr defaultColWidth="8.5703125" defaultRowHeight="12.75"/>
  <cols>
    <col min="1" max="1" width="3.7109375" style="2" customWidth="1"/>
    <col min="2" max="2" width="70.5703125" style="2" customWidth="1"/>
    <col min="3" max="3" width="2" style="2" customWidth="1"/>
    <col min="4" max="4" width="15.7109375" style="2" customWidth="1"/>
    <col min="5" max="6" width="1.28515625" style="2" customWidth="1"/>
    <col min="7" max="7" width="15.7109375" style="2" customWidth="1"/>
    <col min="8" max="8" width="2.5703125" style="2" customWidth="1"/>
    <col min="9" max="9" width="15.7109375" style="2" customWidth="1"/>
    <col min="10" max="10" width="2.7109375" style="2" customWidth="1"/>
    <col min="11" max="11" width="15.7109375" style="2" customWidth="1"/>
    <col min="12" max="12" width="2.7109375" style="2" customWidth="1"/>
    <col min="13" max="13" width="15.7109375" style="2" customWidth="1"/>
    <col min="14" max="14" width="2.7109375" style="2" customWidth="1"/>
    <col min="15" max="15" width="15.7109375" style="2" customWidth="1"/>
    <col min="16" max="16" width="2.7109375" style="2" customWidth="1"/>
    <col min="17" max="18" width="2.28515625" style="2" customWidth="1"/>
    <col min="19" max="19" width="2.28515625" style="52" customWidth="1"/>
    <col min="20" max="16384" width="8.5703125" style="2"/>
  </cols>
  <sheetData>
    <row r="1" spans="1:19">
      <c r="A1" s="197" t="s">
        <v>386</v>
      </c>
      <c r="B1" s="186"/>
      <c r="C1" s="7"/>
      <c r="D1" s="7"/>
      <c r="E1" s="7"/>
      <c r="F1" s="7"/>
      <c r="H1" s="7"/>
      <c r="J1" s="7"/>
      <c r="L1" s="7"/>
      <c r="N1" s="7"/>
      <c r="P1" s="7"/>
      <c r="Q1" s="7"/>
      <c r="R1" s="7"/>
    </row>
    <row r="2" spans="1:19" ht="12.75" customHeight="1">
      <c r="A2" s="197" t="s">
        <v>94</v>
      </c>
      <c r="B2" s="186"/>
      <c r="C2" s="7"/>
      <c r="D2" s="7"/>
      <c r="E2" s="7"/>
      <c r="F2" s="7"/>
      <c r="H2" s="7"/>
      <c r="J2" s="7"/>
      <c r="L2" s="7"/>
      <c r="N2" s="7"/>
      <c r="P2" s="7"/>
      <c r="Q2" s="7"/>
      <c r="R2" s="7"/>
    </row>
    <row r="3" spans="1:19" ht="12.75" customHeight="1">
      <c r="A3" s="340" t="s">
        <v>130</v>
      </c>
      <c r="B3" s="186"/>
      <c r="C3" s="7"/>
      <c r="D3" s="7"/>
      <c r="E3" s="7"/>
      <c r="F3" s="7"/>
      <c r="H3" s="7"/>
      <c r="J3" s="7"/>
      <c r="L3" s="7"/>
      <c r="N3" s="7"/>
      <c r="P3" s="7"/>
      <c r="Q3" s="7"/>
      <c r="R3" s="7"/>
    </row>
    <row r="4" spans="1:19">
      <c r="A4" s="186"/>
      <c r="B4" s="186"/>
    </row>
    <row r="5" spans="1:19">
      <c r="A5" s="186"/>
      <c r="B5" s="186"/>
    </row>
    <row r="6" spans="1:19">
      <c r="A6" s="186"/>
      <c r="B6" s="186"/>
      <c r="M6" s="43"/>
      <c r="N6" s="43"/>
      <c r="O6" s="43"/>
      <c r="P6" s="43"/>
      <c r="Q6" s="43"/>
      <c r="R6" s="43"/>
    </row>
    <row r="7" spans="1:19" ht="14.1" customHeight="1">
      <c r="A7" s="836" t="s">
        <v>134</v>
      </c>
      <c r="B7" s="836"/>
      <c r="D7" s="381">
        <v>2010</v>
      </c>
      <c r="E7" s="477"/>
      <c r="G7" s="379">
        <v>2009</v>
      </c>
      <c r="I7" s="379">
        <v>2008</v>
      </c>
      <c r="J7" s="187"/>
      <c r="K7" s="379">
        <v>2007</v>
      </c>
      <c r="M7" s="379">
        <v>2006</v>
      </c>
      <c r="N7" s="206"/>
      <c r="O7" s="376">
        <v>2005</v>
      </c>
      <c r="P7" s="206"/>
      <c r="Q7" s="377"/>
      <c r="R7" s="129"/>
      <c r="S7" s="92"/>
    </row>
    <row r="8" spans="1:19">
      <c r="A8" s="186"/>
      <c r="B8" s="186"/>
      <c r="D8" s="163"/>
      <c r="E8" s="166"/>
      <c r="G8" s="163"/>
      <c r="I8" s="163"/>
      <c r="K8" s="163"/>
      <c r="M8" s="163"/>
    </row>
    <row r="9" spans="1:19">
      <c r="A9" s="199" t="s">
        <v>438</v>
      </c>
      <c r="B9" s="186"/>
      <c r="C9" s="7"/>
      <c r="D9" s="7"/>
      <c r="E9" s="365"/>
      <c r="F9" s="7"/>
      <c r="H9" s="7"/>
      <c r="J9" s="7"/>
      <c r="N9" s="7"/>
      <c r="P9" s="7"/>
      <c r="Q9" s="7"/>
      <c r="R9" s="7"/>
    </row>
    <row r="10" spans="1:19" ht="9" customHeight="1">
      <c r="A10" s="200"/>
      <c r="B10" s="186"/>
      <c r="E10" s="166"/>
      <c r="S10" s="54"/>
    </row>
    <row r="11" spans="1:19" ht="13.5" customHeight="1">
      <c r="A11" s="199" t="s">
        <v>440</v>
      </c>
      <c r="B11" s="186"/>
      <c r="C11" s="7"/>
      <c r="D11" s="7"/>
      <c r="E11" s="365"/>
      <c r="F11" s="7"/>
      <c r="H11" s="7"/>
      <c r="J11" s="7"/>
      <c r="N11" s="7"/>
      <c r="P11" s="7"/>
      <c r="Q11" s="7"/>
      <c r="R11" s="7"/>
      <c r="S11" s="21"/>
    </row>
    <row r="12" spans="1:19">
      <c r="A12" s="186"/>
      <c r="B12" s="186" t="s">
        <v>241</v>
      </c>
      <c r="D12" s="290">
        <v>0</v>
      </c>
      <c r="E12" s="478"/>
      <c r="G12" s="79">
        <v>0</v>
      </c>
      <c r="I12" s="79">
        <v>0</v>
      </c>
      <c r="K12" s="79">
        <v>0</v>
      </c>
      <c r="M12" s="79">
        <v>0</v>
      </c>
      <c r="N12" s="3"/>
      <c r="O12" s="79">
        <v>298518</v>
      </c>
      <c r="P12" s="3"/>
      <c r="R12" s="103"/>
      <c r="S12" s="21"/>
    </row>
    <row r="13" spans="1:19">
      <c r="A13" s="186"/>
      <c r="B13" s="186" t="s">
        <v>597</v>
      </c>
      <c r="D13" s="72">
        <v>175000</v>
      </c>
      <c r="E13" s="479"/>
      <c r="G13" s="21">
        <v>175000</v>
      </c>
      <c r="I13" s="21">
        <v>175000</v>
      </c>
      <c r="K13" s="21">
        <v>175000</v>
      </c>
      <c r="M13" s="21">
        <v>175000</v>
      </c>
      <c r="O13" s="21">
        <v>0</v>
      </c>
      <c r="R13" s="103"/>
      <c r="S13" s="21"/>
    </row>
    <row r="14" spans="1:19">
      <c r="A14" s="186" t="s">
        <v>305</v>
      </c>
      <c r="B14" s="186"/>
      <c r="D14" s="6">
        <v>0</v>
      </c>
      <c r="E14" s="480"/>
      <c r="G14" s="4">
        <v>0</v>
      </c>
      <c r="I14" s="4">
        <v>0</v>
      </c>
      <c r="K14" s="4">
        <v>0</v>
      </c>
      <c r="M14" s="4">
        <v>0</v>
      </c>
      <c r="O14" s="4">
        <v>-29</v>
      </c>
      <c r="R14" s="103"/>
      <c r="S14" s="16"/>
    </row>
    <row r="15" spans="1:19" ht="13.5" customHeight="1">
      <c r="A15" s="199" t="s">
        <v>287</v>
      </c>
      <c r="B15" s="186"/>
      <c r="C15" s="7"/>
      <c r="D15" s="77"/>
      <c r="E15" s="481"/>
      <c r="F15" s="7"/>
      <c r="G15" s="16"/>
      <c r="H15" s="7"/>
      <c r="I15" s="16"/>
      <c r="J15" s="7"/>
      <c r="K15" s="16"/>
      <c r="M15" s="16"/>
      <c r="N15" s="7"/>
      <c r="O15" s="16"/>
      <c r="P15" s="7"/>
      <c r="Q15" s="7"/>
      <c r="R15" s="103"/>
      <c r="S15" s="21"/>
    </row>
    <row r="16" spans="1:19" ht="12.75" customHeight="1">
      <c r="A16" s="186"/>
      <c r="B16" s="186" t="s">
        <v>564</v>
      </c>
      <c r="D16" s="218">
        <v>0</v>
      </c>
      <c r="E16" s="479"/>
      <c r="G16" s="213">
        <v>0</v>
      </c>
      <c r="I16" s="213">
        <v>0</v>
      </c>
      <c r="K16" s="213">
        <v>0</v>
      </c>
      <c r="M16" s="213">
        <v>115</v>
      </c>
      <c r="O16" s="213">
        <v>284</v>
      </c>
      <c r="R16" s="103"/>
      <c r="S16" s="21"/>
    </row>
    <row r="17" spans="1:19">
      <c r="A17" s="186" t="s">
        <v>379</v>
      </c>
      <c r="B17" s="186"/>
      <c r="D17" s="219">
        <f>SUM(D11:D16)</f>
        <v>175000</v>
      </c>
      <c r="E17" s="481"/>
      <c r="G17" s="215">
        <f>SUM(G11:G16)</f>
        <v>175000</v>
      </c>
      <c r="I17" s="215">
        <f>SUM(I11:I16)</f>
        <v>175000</v>
      </c>
      <c r="K17" s="215">
        <f>SUM(K11:K16)</f>
        <v>175000</v>
      </c>
      <c r="M17" s="215">
        <f>SUM(M11:M16)</f>
        <v>175115</v>
      </c>
      <c r="O17" s="215">
        <f>SUM(O11:O16)</f>
        <v>298773</v>
      </c>
      <c r="R17" s="103"/>
      <c r="S17" s="21"/>
    </row>
    <row r="18" spans="1:19" ht="9" customHeight="1">
      <c r="A18" s="186"/>
      <c r="B18" s="186"/>
      <c r="D18" s="77"/>
      <c r="E18" s="481"/>
      <c r="G18" s="16"/>
      <c r="I18" s="16"/>
      <c r="K18" s="16"/>
      <c r="M18" s="16"/>
      <c r="O18" s="16"/>
      <c r="R18" s="103"/>
      <c r="S18" s="21"/>
    </row>
    <row r="19" spans="1:19">
      <c r="A19" s="199" t="s">
        <v>288</v>
      </c>
      <c r="B19" s="186"/>
      <c r="D19" s="77"/>
      <c r="E19" s="481"/>
      <c r="G19" s="16"/>
      <c r="I19" s="16"/>
      <c r="K19" s="16"/>
      <c r="M19" s="16"/>
      <c r="O19" s="16"/>
      <c r="R19" s="103"/>
      <c r="S19" s="21"/>
    </row>
    <row r="20" spans="1:19">
      <c r="A20" s="186"/>
      <c r="B20" s="186" t="s">
        <v>156</v>
      </c>
      <c r="D20" s="77">
        <v>-175000</v>
      </c>
      <c r="E20" s="481"/>
      <c r="G20" s="16">
        <v>0</v>
      </c>
      <c r="I20" s="16">
        <v>0</v>
      </c>
      <c r="K20" s="16">
        <v>0</v>
      </c>
      <c r="M20" s="16">
        <v>0</v>
      </c>
      <c r="O20" s="4">
        <v>-298518</v>
      </c>
      <c r="R20" s="103"/>
      <c r="S20" s="21"/>
    </row>
    <row r="21" spans="1:19">
      <c r="A21" s="186"/>
      <c r="B21" s="186" t="s">
        <v>564</v>
      </c>
      <c r="D21" s="77">
        <v>0</v>
      </c>
      <c r="E21" s="481"/>
      <c r="G21" s="16">
        <v>0</v>
      </c>
      <c r="I21" s="16">
        <v>0</v>
      </c>
      <c r="K21" s="16">
        <v>0</v>
      </c>
      <c r="M21" s="212">
        <v>-115</v>
      </c>
      <c r="O21" s="16">
        <v>-154</v>
      </c>
      <c r="R21" s="103"/>
      <c r="S21" s="21"/>
    </row>
    <row r="22" spans="1:19">
      <c r="A22" s="186" t="s">
        <v>380</v>
      </c>
      <c r="B22" s="186"/>
      <c r="D22" s="219">
        <f>SUM(D20:D21)</f>
        <v>-175000</v>
      </c>
      <c r="E22" s="481"/>
      <c r="G22" s="215">
        <f>SUM(G20:G21)</f>
        <v>0</v>
      </c>
      <c r="I22" s="215">
        <f>SUM(I20:I21)</f>
        <v>0</v>
      </c>
      <c r="K22" s="215">
        <f>SUM(K20:K21)</f>
        <v>0</v>
      </c>
      <c r="M22" s="215">
        <f>SUM(M20:M21)</f>
        <v>-115</v>
      </c>
      <c r="O22" s="215">
        <f>SUM(O20:O21)</f>
        <v>-298672</v>
      </c>
      <c r="R22" s="103"/>
      <c r="S22" s="21"/>
    </row>
    <row r="23" spans="1:19" ht="9" customHeight="1">
      <c r="A23" s="186"/>
      <c r="B23" s="186"/>
      <c r="D23" s="77"/>
      <c r="E23" s="481"/>
      <c r="G23" s="16"/>
      <c r="I23" s="16"/>
      <c r="K23" s="16"/>
      <c r="M23" s="16"/>
      <c r="O23" s="16"/>
      <c r="R23" s="103"/>
      <c r="S23" s="21"/>
    </row>
    <row r="24" spans="1:19">
      <c r="B24" s="199" t="s">
        <v>189</v>
      </c>
      <c r="D24" s="252">
        <f>D17+D22</f>
        <v>0</v>
      </c>
      <c r="E24" s="481"/>
      <c r="G24" s="212">
        <f>G17+G22</f>
        <v>175000</v>
      </c>
      <c r="I24" s="212">
        <f>I17+I22</f>
        <v>175000</v>
      </c>
      <c r="K24" s="212">
        <f>K17+K22</f>
        <v>175000</v>
      </c>
      <c r="M24" s="212">
        <f>M17+M22</f>
        <v>175000</v>
      </c>
      <c r="O24" s="212">
        <f>O17+O22</f>
        <v>101</v>
      </c>
      <c r="R24" s="103"/>
      <c r="S24" s="21"/>
    </row>
    <row r="25" spans="1:19">
      <c r="A25" s="193"/>
      <c r="B25" s="186"/>
      <c r="D25" s="77"/>
      <c r="E25" s="481"/>
      <c r="G25" s="16"/>
      <c r="I25" s="16"/>
      <c r="K25" s="16"/>
      <c r="M25" s="16"/>
      <c r="O25" s="16"/>
      <c r="R25" s="103"/>
      <c r="S25" s="21"/>
    </row>
    <row r="26" spans="1:19">
      <c r="A26" s="186"/>
      <c r="B26" s="186"/>
      <c r="D26" s="77"/>
      <c r="E26" s="481"/>
      <c r="G26" s="16"/>
      <c r="I26" s="16"/>
      <c r="K26" s="16"/>
      <c r="M26" s="16"/>
      <c r="O26" s="16"/>
      <c r="R26" s="103"/>
      <c r="S26" s="21"/>
    </row>
    <row r="27" spans="1:19">
      <c r="A27" s="199" t="s">
        <v>439</v>
      </c>
      <c r="B27" s="186"/>
      <c r="C27" s="7"/>
      <c r="D27" s="7"/>
      <c r="E27" s="365"/>
      <c r="F27" s="7"/>
      <c r="H27" s="7"/>
      <c r="J27" s="7"/>
      <c r="N27" s="7"/>
      <c r="P27" s="7"/>
      <c r="Q27" s="7"/>
      <c r="R27" s="111"/>
      <c r="S27" s="21"/>
    </row>
    <row r="28" spans="1:19" ht="9" customHeight="1">
      <c r="A28" s="199"/>
      <c r="B28" s="186"/>
      <c r="C28" s="7"/>
      <c r="D28" s="7"/>
      <c r="E28" s="365"/>
      <c r="F28" s="7"/>
      <c r="H28" s="7"/>
      <c r="J28" s="7"/>
      <c r="N28" s="7"/>
      <c r="P28" s="7"/>
      <c r="Q28" s="7"/>
      <c r="R28" s="111"/>
      <c r="S28" s="21"/>
    </row>
    <row r="29" spans="1:19" ht="13.5" customHeight="1">
      <c r="A29" s="199" t="s">
        <v>440</v>
      </c>
      <c r="B29" s="186"/>
      <c r="C29" s="7"/>
      <c r="D29" s="7"/>
      <c r="E29" s="365"/>
      <c r="F29" s="7"/>
      <c r="H29" s="7"/>
      <c r="J29" s="7"/>
      <c r="N29" s="7"/>
      <c r="P29" s="7"/>
      <c r="Q29" s="7"/>
      <c r="R29" s="111"/>
      <c r="S29" s="73"/>
    </row>
    <row r="30" spans="1:19">
      <c r="A30" s="200"/>
      <c r="B30" s="186" t="s">
        <v>9</v>
      </c>
      <c r="D30" s="77">
        <v>0</v>
      </c>
      <c r="E30" s="481"/>
      <c r="G30" s="16">
        <v>56845</v>
      </c>
      <c r="I30" s="16">
        <v>120000</v>
      </c>
      <c r="K30" s="16">
        <v>85000</v>
      </c>
      <c r="M30" s="16">
        <v>100000</v>
      </c>
      <c r="O30" s="16">
        <v>123000</v>
      </c>
      <c r="R30" s="103"/>
      <c r="S30" s="21"/>
    </row>
    <row r="31" spans="1:19">
      <c r="A31" s="200"/>
      <c r="B31" s="186" t="s">
        <v>30</v>
      </c>
      <c r="D31" s="77">
        <v>0</v>
      </c>
      <c r="E31" s="481"/>
      <c r="G31" s="16">
        <v>38690</v>
      </c>
      <c r="I31" s="16">
        <v>62804</v>
      </c>
      <c r="K31" s="16">
        <v>152671</v>
      </c>
      <c r="M31" s="16">
        <v>80316</v>
      </c>
      <c r="O31" s="16">
        <v>6040</v>
      </c>
      <c r="R31" s="103"/>
      <c r="S31" s="21"/>
    </row>
    <row r="32" spans="1:19" ht="13.5" customHeight="1">
      <c r="A32" s="199" t="s">
        <v>287</v>
      </c>
      <c r="B32" s="186"/>
      <c r="C32" s="7"/>
      <c r="D32" s="77"/>
      <c r="E32" s="481"/>
      <c r="F32" s="7"/>
      <c r="G32" s="16"/>
      <c r="H32" s="7"/>
      <c r="I32" s="16"/>
      <c r="J32" s="7"/>
      <c r="K32" s="16"/>
      <c r="M32" s="16"/>
      <c r="N32" s="7"/>
      <c r="O32" s="16"/>
      <c r="P32" s="7"/>
      <c r="Q32" s="7"/>
      <c r="R32" s="103"/>
      <c r="S32" s="21"/>
    </row>
    <row r="33" spans="1:19">
      <c r="A33" s="186"/>
      <c r="B33" s="186" t="s">
        <v>564</v>
      </c>
      <c r="D33" s="252">
        <v>0</v>
      </c>
      <c r="E33" s="481"/>
      <c r="G33" s="212">
        <v>100</v>
      </c>
      <c r="I33" s="212">
        <v>329</v>
      </c>
      <c r="K33" s="212">
        <v>368</v>
      </c>
      <c r="M33" s="212">
        <v>328</v>
      </c>
      <c r="O33" s="212">
        <v>266</v>
      </c>
      <c r="R33" s="103"/>
      <c r="S33" s="21"/>
    </row>
    <row r="34" spans="1:19" ht="13.5" customHeight="1">
      <c r="A34" s="186" t="s">
        <v>379</v>
      </c>
      <c r="B34" s="186"/>
      <c r="D34" s="219">
        <f>SUM(D30:D33)</f>
        <v>0</v>
      </c>
      <c r="E34" s="481"/>
      <c r="G34" s="215">
        <f>SUM(G30:G33)</f>
        <v>95635</v>
      </c>
      <c r="I34" s="215">
        <f>SUM(I30:I33)</f>
        <v>183133</v>
      </c>
      <c r="K34" s="215">
        <f>SUM(K30:K33)</f>
        <v>238039</v>
      </c>
      <c r="M34" s="215">
        <f>SUM(M30:M33)</f>
        <v>180644</v>
      </c>
      <c r="O34" s="215">
        <f>SUM(O30:O33)</f>
        <v>129306</v>
      </c>
      <c r="R34" s="103"/>
      <c r="S34" s="16"/>
    </row>
    <row r="35" spans="1:19" ht="9" customHeight="1">
      <c r="A35" s="186"/>
      <c r="B35" s="186"/>
      <c r="D35" s="77"/>
      <c r="E35" s="481"/>
      <c r="G35" s="16"/>
      <c r="I35" s="16"/>
      <c r="K35" s="16"/>
      <c r="M35" s="16"/>
      <c r="O35" s="16"/>
      <c r="R35" s="103"/>
      <c r="S35" s="16"/>
    </row>
    <row r="36" spans="1:19" ht="13.5" customHeight="1">
      <c r="A36" s="199" t="s">
        <v>288</v>
      </c>
      <c r="B36" s="186"/>
      <c r="D36" s="77"/>
      <c r="E36" s="481"/>
      <c r="G36" s="16"/>
      <c r="I36" s="16"/>
      <c r="K36" s="16"/>
      <c r="M36" s="16"/>
      <c r="O36" s="16"/>
      <c r="R36" s="103"/>
      <c r="S36" s="16"/>
    </row>
    <row r="37" spans="1:19" ht="13.5" customHeight="1">
      <c r="A37" s="186"/>
      <c r="B37" s="186" t="s">
        <v>156</v>
      </c>
      <c r="D37" s="77">
        <v>0</v>
      </c>
      <c r="E37" s="481"/>
      <c r="G37" s="16">
        <v>-80466</v>
      </c>
      <c r="I37" s="16">
        <v>-176624</v>
      </c>
      <c r="K37" s="16">
        <v>-162645</v>
      </c>
      <c r="M37" s="16">
        <v>-393</v>
      </c>
      <c r="O37" s="16">
        <v>-512</v>
      </c>
      <c r="R37" s="103"/>
      <c r="S37" s="16"/>
    </row>
    <row r="38" spans="1:19" ht="13.5" customHeight="1">
      <c r="A38" s="186"/>
      <c r="B38" s="186" t="s">
        <v>564</v>
      </c>
      <c r="D38" s="252">
        <v>0</v>
      </c>
      <c r="E38" s="481"/>
      <c r="G38" s="212">
        <v>-51</v>
      </c>
      <c r="I38" s="212">
        <v>-148</v>
      </c>
      <c r="K38" s="212">
        <v>-150</v>
      </c>
      <c r="M38" s="212">
        <v>-120</v>
      </c>
      <c r="O38" s="16">
        <v>-143</v>
      </c>
      <c r="R38" s="103"/>
      <c r="S38" s="16"/>
    </row>
    <row r="39" spans="1:19" ht="13.5" customHeight="1">
      <c r="A39" s="186" t="s">
        <v>380</v>
      </c>
      <c r="B39" s="186"/>
      <c r="D39" s="219">
        <f>SUM(D37:D38)</f>
        <v>0</v>
      </c>
      <c r="E39" s="481"/>
      <c r="G39" s="215">
        <f>SUM(G37:G38)</f>
        <v>-80517</v>
      </c>
      <c r="I39" s="215">
        <f>SUM(I37:I38)</f>
        <v>-176772</v>
      </c>
      <c r="K39" s="215">
        <f>SUM(K37:K38)</f>
        <v>-162795</v>
      </c>
      <c r="M39" s="215">
        <f>SUM(M37:M38)</f>
        <v>-513</v>
      </c>
      <c r="O39" s="215">
        <f>SUM(O37:O38)</f>
        <v>-655</v>
      </c>
      <c r="R39" s="103"/>
      <c r="S39" s="16"/>
    </row>
    <row r="40" spans="1:19" ht="9" customHeight="1">
      <c r="A40" s="186"/>
      <c r="B40" s="186"/>
      <c r="D40" s="77"/>
      <c r="E40" s="481"/>
      <c r="G40" s="16"/>
      <c r="I40" s="16"/>
      <c r="K40" s="16"/>
      <c r="M40" s="16"/>
      <c r="O40" s="16"/>
      <c r="R40" s="103"/>
      <c r="S40" s="16"/>
    </row>
    <row r="41" spans="1:19" ht="13.5" customHeight="1">
      <c r="B41" s="199" t="s">
        <v>190</v>
      </c>
      <c r="D41" s="252">
        <f>D34+D39</f>
        <v>0</v>
      </c>
      <c r="E41" s="481"/>
      <c r="G41" s="212">
        <f>G34+G39</f>
        <v>15118</v>
      </c>
      <c r="I41" s="212">
        <f>I34+I39</f>
        <v>6361</v>
      </c>
      <c r="K41" s="212">
        <f>K34+K39</f>
        <v>75244</v>
      </c>
      <c r="M41" s="212">
        <f>M34+M39</f>
        <v>180131</v>
      </c>
      <c r="O41" s="212">
        <f>O34+O39</f>
        <v>128651</v>
      </c>
      <c r="R41" s="103"/>
      <c r="S41" s="16"/>
    </row>
    <row r="42" spans="1:19" ht="13.5" customHeight="1">
      <c r="B42" s="199"/>
      <c r="D42" s="77"/>
      <c r="E42" s="481"/>
      <c r="G42" s="16"/>
      <c r="I42" s="16"/>
      <c r="K42" s="16"/>
      <c r="M42" s="16"/>
      <c r="O42" s="16"/>
      <c r="R42" s="103"/>
      <c r="S42" s="16"/>
    </row>
    <row r="43" spans="1:19" ht="13.5" customHeight="1">
      <c r="A43" s="186"/>
      <c r="B43" s="186"/>
      <c r="D43" s="77"/>
      <c r="E43" s="481"/>
      <c r="G43" s="16"/>
      <c r="I43" s="16"/>
      <c r="K43" s="16"/>
      <c r="M43" s="16"/>
      <c r="O43" s="16"/>
      <c r="R43" s="103"/>
      <c r="S43" s="16"/>
    </row>
    <row r="44" spans="1:19" ht="13.5" thickBot="1">
      <c r="A44" s="199" t="s">
        <v>157</v>
      </c>
      <c r="B44" s="186"/>
      <c r="D44" s="253">
        <f>D41+D24</f>
        <v>0</v>
      </c>
      <c r="E44" s="482"/>
      <c r="G44" s="254">
        <f>G41+G24</f>
        <v>190118</v>
      </c>
      <c r="I44" s="254">
        <f>I41+I24</f>
        <v>181361</v>
      </c>
      <c r="K44" s="254">
        <f>K41+K24</f>
        <v>250244</v>
      </c>
      <c r="M44" s="254">
        <f>M41+M24</f>
        <v>355131</v>
      </c>
      <c r="O44" s="254">
        <f>O41+O24</f>
        <v>128752</v>
      </c>
    </row>
    <row r="45" spans="1:19" ht="13.5" thickTop="1"/>
    <row r="46" spans="1:19">
      <c r="C46" s="12"/>
      <c r="D46" s="12"/>
      <c r="E46" s="12"/>
      <c r="F46" s="12"/>
      <c r="G46" s="12"/>
      <c r="H46" s="12"/>
      <c r="I46" s="12"/>
      <c r="J46" s="12"/>
      <c r="K46" s="12"/>
      <c r="L46" s="12"/>
      <c r="M46" s="12"/>
      <c r="N46" s="12"/>
      <c r="O46" s="12"/>
      <c r="P46" s="12"/>
      <c r="Q46" s="12"/>
      <c r="R46" s="12"/>
    </row>
  </sheetData>
  <customSheetViews>
    <customSheetView guid="{78EABF26-D710-4E97-9982-5034BA00DCB2}" scale="75" showPageBreaks="1" printArea="1">
      <selection activeCell="B9" sqref="B9"/>
      <pageMargins left="0.5" right="0.5" top="0.75" bottom="0.75" header="0.4" footer="0.25"/>
      <pageSetup scale="50" orientation="landscape" r:id="rId1"/>
      <headerFooter alignWithMargins="0">
        <oddFooter xml:space="preserve">&amp;R2009 PNW Statistical Report    Page 11 </oddFooter>
      </headerFooter>
    </customSheetView>
    <customSheetView guid="{CF8C0A6A-966E-4199-A69F-838FC137FC7C}" scale="75" showPageBreaks="1" printArea="1" topLeftCell="A14">
      <selection activeCell="D15" sqref="D15"/>
      <pageMargins left="0.5" right="0.5" top="0.75" bottom="0.75" header="0.4" footer="0.25"/>
      <pageSetup scale="50" orientation="landscape" r:id="rId2"/>
      <headerFooter alignWithMargins="0">
        <oddFooter xml:space="preserve">&amp;R2009 PNW Statistical Report    Page 11 </oddFooter>
      </headerFooter>
    </customSheetView>
    <customSheetView guid="{00D76137-0065-4878-A5E6-B91DE9FF37CB}" showPageBreaks="1">
      <selection activeCell="A12" sqref="A12"/>
      <pageMargins left="0.5" right="0.5" top="0.75" bottom="0.75" header="0.4" footer="0.25"/>
      <pageSetup scale="50" orientation="landscape" r:id="rId3"/>
      <headerFooter alignWithMargins="0">
        <oddFooter xml:space="preserve">&amp;R2009 PNW Statistical Report    Page 11 </oddFooter>
      </headerFooter>
    </customSheetView>
    <customSheetView guid="{BAD007A0-1EFD-4C2B-B7C5-7AF3F7BE2776}" scale="75" showPageBreaks="1">
      <pageMargins left="0.5" right="0.5" top="0.75" bottom="1" header="0.5" footer="0.5"/>
      <pageSetup scale="50" orientation="landscape" r:id="rId4"/>
      <headerFooter alignWithMargins="0">
        <oddFooter>&amp;R2010 PNW Statistical Report    Page  11</oddFooter>
      </headerFooter>
    </customSheetView>
  </customSheetViews>
  <mergeCells count="1">
    <mergeCell ref="A7:B7"/>
  </mergeCells>
  <phoneticPr fontId="10" type="noConversion"/>
  <pageMargins left="0.5" right="0.5" top="0.75" bottom="1" header="0.5" footer="0.5"/>
  <pageSetup scale="50" orientation="landscape" r:id="rId5"/>
  <headerFooter alignWithMargins="0">
    <oddFooter>&amp;R2010 PNW Statistical Report    Page  11</oddFooter>
  </headerFooter>
</worksheet>
</file>

<file path=xl/worksheets/sheet12.xml><?xml version="1.0" encoding="utf-8"?>
<worksheet xmlns="http://schemas.openxmlformats.org/spreadsheetml/2006/main" xmlns:r="http://schemas.openxmlformats.org/officeDocument/2006/relationships">
  <dimension ref="A1:AI589"/>
  <sheetViews>
    <sheetView zoomScale="75" zoomScaleNormal="75" zoomScaleSheetLayoutView="75" workbookViewId="0"/>
  </sheetViews>
  <sheetFormatPr defaultColWidth="10" defaultRowHeight="12.75"/>
  <cols>
    <col min="1" max="2" width="3.7109375" style="510" customWidth="1"/>
    <col min="3" max="3" width="37.7109375" style="510" customWidth="1"/>
    <col min="4" max="4" width="15.7109375" style="509" customWidth="1"/>
    <col min="5" max="5" width="2.7109375" style="508" customWidth="1"/>
    <col min="6" max="6" width="8" style="508" customWidth="1"/>
    <col min="7" max="7" width="2.7109375" style="508" customWidth="1"/>
    <col min="8" max="9" width="2.140625" style="506" customWidth="1"/>
    <col min="10" max="10" width="15.85546875" style="506" customWidth="1"/>
    <col min="11" max="11" width="2.7109375" style="506" customWidth="1"/>
    <col min="12" max="12" width="8" style="506" customWidth="1"/>
    <col min="13" max="13" width="2.7109375" style="506" customWidth="1"/>
    <col min="14" max="14" width="2.140625" style="506" customWidth="1"/>
    <col min="15" max="15" width="15.7109375" style="506" customWidth="1"/>
    <col min="16" max="16" width="2.5703125" style="506" customWidth="1"/>
    <col min="17" max="17" width="8" style="506" bestFit="1" customWidth="1"/>
    <col min="18" max="18" width="2.5703125" style="506" customWidth="1"/>
    <col min="19" max="19" width="2.140625" style="506" customWidth="1"/>
    <col min="20" max="20" width="15.7109375" style="507" customWidth="1"/>
    <col min="21" max="21" width="2.5703125" style="507" customWidth="1"/>
    <col min="22" max="22" width="8" style="507" bestFit="1" customWidth="1"/>
    <col min="23" max="23" width="2.5703125" style="507" customWidth="1"/>
    <col min="24" max="24" width="2.140625" style="506" customWidth="1"/>
    <col min="25" max="25" width="15.7109375" style="507" customWidth="1"/>
    <col min="26" max="26" width="2.5703125" style="507" customWidth="1"/>
    <col min="27" max="27" width="8" style="507" customWidth="1"/>
    <col min="28" max="28" width="3.140625" style="507" customWidth="1"/>
    <col min="29" max="29" width="2.140625" style="506" customWidth="1"/>
    <col min="30" max="30" width="15.7109375" style="507" customWidth="1"/>
    <col min="31" max="31" width="2.5703125" style="507" customWidth="1"/>
    <col min="32" max="32" width="8" style="507" customWidth="1"/>
    <col min="33" max="33" width="2.5703125" style="507" customWidth="1"/>
    <col min="34" max="34" width="2.140625" style="506" customWidth="1"/>
    <col min="35" max="16384" width="10" style="506"/>
  </cols>
  <sheetData>
    <row r="1" spans="1:34" ht="12.75" customHeight="1">
      <c r="A1" s="572" t="s">
        <v>386</v>
      </c>
      <c r="B1" s="572"/>
      <c r="C1" s="572"/>
      <c r="D1" s="572"/>
      <c r="H1" s="508"/>
      <c r="I1" s="508"/>
      <c r="N1" s="508"/>
      <c r="S1" s="508"/>
      <c r="T1" s="506"/>
      <c r="U1" s="506"/>
      <c r="V1" s="506"/>
      <c r="W1" s="506"/>
      <c r="X1" s="508"/>
      <c r="Y1" s="506"/>
      <c r="Z1" s="506"/>
      <c r="AA1" s="506"/>
      <c r="AB1" s="506"/>
      <c r="AD1" s="506"/>
      <c r="AE1" s="506"/>
      <c r="AF1" s="506"/>
      <c r="AG1" s="506"/>
    </row>
    <row r="2" spans="1:34" ht="12.75" customHeight="1">
      <c r="A2" s="572" t="s">
        <v>142</v>
      </c>
      <c r="B2" s="572"/>
      <c r="C2" s="572"/>
      <c r="D2" s="572"/>
      <c r="H2" s="508"/>
      <c r="I2" s="508"/>
      <c r="N2" s="508"/>
      <c r="S2" s="508"/>
      <c r="X2" s="508"/>
    </row>
    <row r="3" spans="1:34" ht="12.75" customHeight="1">
      <c r="A3" s="571"/>
    </row>
    <row r="4" spans="1:34" ht="12.75" customHeight="1"/>
    <row r="5" spans="1:34" ht="12.75" customHeight="1">
      <c r="T5" s="506"/>
      <c r="U5" s="506"/>
      <c r="V5" s="506"/>
      <c r="W5" s="506"/>
      <c r="Y5" s="570"/>
      <c r="Z5" s="570"/>
      <c r="AA5" s="570"/>
      <c r="AB5" s="570"/>
      <c r="AC5" s="570"/>
      <c r="AD5" s="570"/>
      <c r="AE5" s="570"/>
      <c r="AF5" s="570"/>
      <c r="AG5" s="570"/>
      <c r="AH5" s="570"/>
    </row>
    <row r="6" spans="1:34" ht="14.1" customHeight="1">
      <c r="A6" s="569" t="s">
        <v>133</v>
      </c>
      <c r="D6" s="568">
        <v>2010</v>
      </c>
      <c r="E6" s="567"/>
      <c r="F6" s="567"/>
      <c r="H6" s="566"/>
      <c r="J6" s="564">
        <v>2009</v>
      </c>
      <c r="K6" s="563"/>
      <c r="L6" s="563"/>
      <c r="M6" s="565"/>
      <c r="O6" s="564">
        <v>2008</v>
      </c>
      <c r="P6" s="563"/>
      <c r="Q6" s="563"/>
      <c r="R6" s="565"/>
      <c r="S6" s="565"/>
      <c r="T6" s="564">
        <v>2007</v>
      </c>
      <c r="U6" s="563"/>
      <c r="V6" s="563"/>
      <c r="W6" s="565"/>
      <c r="Y6" s="564">
        <v>2006</v>
      </c>
      <c r="Z6" s="563"/>
      <c r="AA6" s="563"/>
      <c r="AB6" s="562"/>
      <c r="AC6" s="562"/>
      <c r="AD6" s="564">
        <v>2005</v>
      </c>
      <c r="AE6" s="563"/>
      <c r="AF6" s="563"/>
      <c r="AG6" s="562"/>
      <c r="AH6" s="562"/>
    </row>
    <row r="7" spans="1:34" ht="12.75" customHeight="1">
      <c r="H7" s="559"/>
      <c r="T7" s="506"/>
      <c r="U7" s="506"/>
      <c r="V7" s="506"/>
      <c r="W7" s="506"/>
      <c r="Z7" s="561"/>
      <c r="AB7" s="561"/>
      <c r="AC7" s="561"/>
      <c r="AE7" s="561"/>
      <c r="AG7" s="561"/>
      <c r="AH7" s="561"/>
    </row>
    <row r="8" spans="1:34" ht="25.5" customHeight="1">
      <c r="A8" s="839" t="s">
        <v>647</v>
      </c>
      <c r="B8" s="839"/>
      <c r="C8" s="839"/>
      <c r="D8" s="560"/>
      <c r="H8" s="523"/>
      <c r="I8" s="508"/>
      <c r="N8" s="508"/>
      <c r="S8" s="508"/>
      <c r="T8" s="506"/>
      <c r="U8" s="506"/>
      <c r="V8" s="506"/>
      <c r="W8" s="506"/>
      <c r="Y8" s="506"/>
      <c r="Z8" s="506"/>
      <c r="AA8" s="506"/>
      <c r="AB8" s="506"/>
      <c r="AC8" s="508"/>
      <c r="AD8" s="506"/>
      <c r="AE8" s="506"/>
      <c r="AF8" s="506"/>
      <c r="AG8" s="506"/>
    </row>
    <row r="9" spans="1:34">
      <c r="A9" s="527"/>
      <c r="H9" s="523"/>
      <c r="I9" s="508"/>
      <c r="N9" s="508"/>
      <c r="S9" s="508"/>
      <c r="T9" s="506"/>
      <c r="U9" s="506"/>
      <c r="V9" s="506"/>
      <c r="W9" s="506"/>
      <c r="Y9" s="506"/>
      <c r="Z9" s="506"/>
      <c r="AA9" s="506"/>
      <c r="AB9" s="506"/>
      <c r="AC9" s="508"/>
      <c r="AD9" s="506"/>
      <c r="AE9" s="506"/>
      <c r="AF9" s="506"/>
      <c r="AG9" s="506"/>
    </row>
    <row r="10" spans="1:34">
      <c r="A10" s="527" t="s">
        <v>328</v>
      </c>
      <c r="H10" s="523"/>
      <c r="I10" s="508"/>
      <c r="N10" s="508"/>
      <c r="S10" s="508"/>
      <c r="T10" s="506"/>
      <c r="U10" s="506"/>
      <c r="V10" s="506"/>
      <c r="W10" s="506"/>
      <c r="Y10" s="506"/>
      <c r="Z10" s="506"/>
      <c r="AA10" s="506"/>
      <c r="AB10" s="506"/>
      <c r="AC10" s="508"/>
      <c r="AD10" s="506"/>
      <c r="AE10" s="506"/>
      <c r="AF10" s="506"/>
      <c r="AG10" s="506"/>
    </row>
    <row r="11" spans="1:34">
      <c r="A11" s="526"/>
      <c r="B11" s="510" t="s">
        <v>476</v>
      </c>
      <c r="H11" s="559"/>
      <c r="T11" s="506"/>
      <c r="U11" s="506"/>
      <c r="V11" s="506"/>
      <c r="W11" s="506"/>
      <c r="Y11" s="506"/>
      <c r="Z11" s="506"/>
      <c r="AA11" s="506"/>
      <c r="AB11" s="506"/>
      <c r="AD11" s="506"/>
      <c r="AE11" s="506"/>
      <c r="AF11" s="506"/>
      <c r="AG11" s="506"/>
    </row>
    <row r="12" spans="1:34">
      <c r="A12" s="526"/>
      <c r="C12" s="510" t="s">
        <v>482</v>
      </c>
      <c r="D12" s="268">
        <v>1504288</v>
      </c>
      <c r="F12" s="532">
        <v>47.3</v>
      </c>
      <c r="G12" s="508" t="s">
        <v>444</v>
      </c>
      <c r="H12" s="531"/>
      <c r="J12" s="511">
        <v>1495629</v>
      </c>
      <c r="L12" s="529">
        <f>(J12/$J$26)*100</f>
        <v>47.492618718130615</v>
      </c>
      <c r="M12" s="528" t="s">
        <v>444</v>
      </c>
      <c r="O12" s="511">
        <v>1454458</v>
      </c>
      <c r="Q12" s="529">
        <f>(O12/$O$26)*100</f>
        <v>45.5331888459406</v>
      </c>
      <c r="R12" s="528" t="s">
        <v>444</v>
      </c>
      <c r="T12" s="511">
        <v>1418315</v>
      </c>
      <c r="U12" s="506"/>
      <c r="V12" s="529">
        <f>(T12/$T$26)*100</f>
        <v>46.404620585792017</v>
      </c>
      <c r="W12" s="528" t="s">
        <v>444</v>
      </c>
      <c r="Y12" s="511">
        <v>1270521</v>
      </c>
      <c r="Z12" s="506"/>
      <c r="AA12" s="529">
        <f>(Y12/$Y$26)*100</f>
        <v>45.83767921226157</v>
      </c>
      <c r="AB12" s="528" t="s">
        <v>444</v>
      </c>
      <c r="AC12" s="530"/>
      <c r="AD12" s="511">
        <v>1079223</v>
      </c>
      <c r="AE12" s="506"/>
      <c r="AF12" s="529">
        <v>44.650605699533315</v>
      </c>
      <c r="AG12" s="528" t="s">
        <v>444</v>
      </c>
      <c r="AH12" s="528"/>
    </row>
    <row r="13" spans="1:34">
      <c r="A13" s="526"/>
      <c r="C13" s="510" t="s">
        <v>483</v>
      </c>
      <c r="D13" s="66">
        <v>1249158</v>
      </c>
      <c r="F13" s="532">
        <v>39.299999999999997</v>
      </c>
      <c r="H13" s="523"/>
      <c r="J13" s="513">
        <v>1267979</v>
      </c>
      <c r="L13" s="529">
        <f>(J13/$J$26)*100</f>
        <v>40.263757382075724</v>
      </c>
      <c r="O13" s="513">
        <v>1233115</v>
      </c>
      <c r="Q13" s="529">
        <f>(O13/$O$26)*100</f>
        <v>38.603836043228505</v>
      </c>
      <c r="T13" s="513">
        <v>1160165</v>
      </c>
      <c r="U13" s="506"/>
      <c r="V13" s="529">
        <f>(T13/$T$26)*100</f>
        <v>37.958434227879842</v>
      </c>
      <c r="W13" s="506"/>
      <c r="Y13" s="513">
        <v>1051660</v>
      </c>
      <c r="Z13" s="506"/>
      <c r="AA13" s="529">
        <v>38</v>
      </c>
      <c r="AB13" s="506"/>
      <c r="AC13" s="508"/>
      <c r="AD13" s="513">
        <v>881432</v>
      </c>
      <c r="AE13" s="506"/>
      <c r="AF13" s="529">
        <v>36.467414689041142</v>
      </c>
      <c r="AG13" s="506"/>
    </row>
    <row r="14" spans="1:34">
      <c r="A14" s="526"/>
      <c r="C14" s="558" t="s">
        <v>484</v>
      </c>
      <c r="D14" s="294">
        <v>168215</v>
      </c>
      <c r="E14" s="556"/>
      <c r="F14" s="532">
        <v>5.3</v>
      </c>
      <c r="G14" s="556"/>
      <c r="H14" s="557"/>
      <c r="I14" s="554"/>
      <c r="J14" s="555">
        <v>177567</v>
      </c>
      <c r="K14" s="554"/>
      <c r="L14" s="529">
        <f>(J14/$J$26)*100</f>
        <v>5.6385118421228109</v>
      </c>
      <c r="M14" s="554"/>
      <c r="N14" s="554"/>
      <c r="O14" s="555">
        <v>189728</v>
      </c>
      <c r="P14" s="554"/>
      <c r="Q14" s="529">
        <f>(O14/$O$26)*100</f>
        <v>5.939615206051065</v>
      </c>
      <c r="R14" s="554"/>
      <c r="S14" s="554"/>
      <c r="T14" s="555">
        <v>174995</v>
      </c>
      <c r="U14" s="554"/>
      <c r="V14" s="529">
        <f>(T14/$T$26)*100</f>
        <v>5.7255099039428297</v>
      </c>
      <c r="W14" s="554"/>
      <c r="Y14" s="555">
        <v>170021</v>
      </c>
      <c r="Z14" s="554"/>
      <c r="AA14" s="529">
        <f>(Y14/$Y$26)*100</f>
        <v>6.1339938949044717</v>
      </c>
      <c r="AB14" s="554"/>
      <c r="AC14" s="556"/>
      <c r="AD14" s="555">
        <v>144554</v>
      </c>
      <c r="AE14" s="554"/>
      <c r="AF14" s="529">
        <v>5.9806209247674849</v>
      </c>
      <c r="AG14" s="554"/>
      <c r="AH14" s="554"/>
    </row>
    <row r="15" spans="1:34">
      <c r="A15" s="526"/>
      <c r="C15" s="510" t="s">
        <v>485</v>
      </c>
      <c r="D15" s="66">
        <v>2106</v>
      </c>
      <c r="F15" s="532">
        <v>0.1</v>
      </c>
      <c r="H15" s="523"/>
      <c r="J15" s="513">
        <v>2371</v>
      </c>
      <c r="L15" s="529">
        <f>(J15/$J$26)*100</f>
        <v>7.528939261052553E-2</v>
      </c>
      <c r="O15" s="513">
        <v>2264</v>
      </c>
      <c r="Q15" s="529">
        <f>(O15/$O$26)*100</f>
        <v>7.0876669898484207E-2</v>
      </c>
      <c r="T15" s="513">
        <v>2288</v>
      </c>
      <c r="U15" s="506"/>
      <c r="V15" s="529">
        <f>(T15/$T$26)*100</f>
        <v>7.4859091175297543E-2</v>
      </c>
      <c r="W15" s="506"/>
      <c r="Y15" s="513">
        <v>2172</v>
      </c>
      <c r="Z15" s="506"/>
      <c r="AA15" s="529">
        <f>(Y15/$Y$26)*100</f>
        <v>7.8361112684506698E-2</v>
      </c>
      <c r="AB15" s="506"/>
      <c r="AC15" s="508"/>
      <c r="AD15" s="513">
        <v>1745</v>
      </c>
      <c r="AE15" s="506"/>
      <c r="AF15" s="529">
        <v>7.2195743554099231E-2</v>
      </c>
      <c r="AG15" s="506"/>
    </row>
    <row r="16" spans="1:34">
      <c r="A16" s="526"/>
      <c r="C16" s="510" t="s">
        <v>282</v>
      </c>
      <c r="D16" s="269">
        <v>21403</v>
      </c>
      <c r="E16" s="544"/>
      <c r="F16" s="549">
        <v>0.6</v>
      </c>
      <c r="H16" s="523"/>
      <c r="J16" s="550">
        <v>19193</v>
      </c>
      <c r="K16" s="539"/>
      <c r="L16" s="541">
        <f>(J16/$J$26)*100</f>
        <v>0.60945985338414865</v>
      </c>
      <c r="O16" s="550">
        <v>18984</v>
      </c>
      <c r="P16" s="539"/>
      <c r="Q16" s="541">
        <f>(O16/$O$26)*100</f>
        <v>0.59431214724064663</v>
      </c>
      <c r="T16" s="550">
        <v>17192</v>
      </c>
      <c r="U16" s="539"/>
      <c r="V16" s="541">
        <f>(T16/$T$26)*100</f>
        <v>0.56249016411088959</v>
      </c>
      <c r="W16" s="506"/>
      <c r="Y16" s="550">
        <v>15806</v>
      </c>
      <c r="Z16" s="539"/>
      <c r="AA16" s="541">
        <f>(Y16/$Y$26)*100</f>
        <v>0.57024666072344043</v>
      </c>
      <c r="AB16" s="506"/>
      <c r="AC16" s="508"/>
      <c r="AD16" s="550">
        <v>13203</v>
      </c>
      <c r="AE16" s="539"/>
      <c r="AF16" s="541">
        <v>0.54624664879356577</v>
      </c>
      <c r="AG16" s="506"/>
    </row>
    <row r="17" spans="1:35">
      <c r="A17" s="526"/>
      <c r="C17" s="510" t="s">
        <v>486</v>
      </c>
      <c r="D17" s="66">
        <f>SUM(D12:D16)</f>
        <v>2945170</v>
      </c>
      <c r="E17" s="506"/>
      <c r="F17" s="532">
        <f>SUM(F12:F16)</f>
        <v>92.59999999999998</v>
      </c>
      <c r="H17" s="523"/>
      <c r="J17" s="513">
        <f>SUM(J12:J16)</f>
        <v>2962739</v>
      </c>
      <c r="L17" s="529">
        <f>SUM(L12:L16)</f>
        <v>94.079637188323829</v>
      </c>
      <c r="O17" s="513">
        <f>SUM(O12:O16)</f>
        <v>2898549</v>
      </c>
      <c r="Q17" s="529">
        <f>SUM(Q12:Q16)</f>
        <v>90.741828912359296</v>
      </c>
      <c r="T17" s="513">
        <f>SUM(T12:T16)</f>
        <v>2772955</v>
      </c>
      <c r="U17" s="506"/>
      <c r="V17" s="529">
        <f>SUM(V12:V16)+0.1</f>
        <v>90.825913972900864</v>
      </c>
      <c r="W17" s="506"/>
      <c r="Y17" s="513">
        <f>SUM(Y12:Y16)</f>
        <v>2510180</v>
      </c>
      <c r="Z17" s="506"/>
      <c r="AA17" s="529">
        <f>SUM(AA12:AA16)</f>
        <v>90.620280880574001</v>
      </c>
      <c r="AB17" s="506"/>
      <c r="AC17" s="508"/>
      <c r="AD17" s="513">
        <v>2120157</v>
      </c>
      <c r="AE17" s="506"/>
      <c r="AF17" s="529">
        <v>87.817083705689598</v>
      </c>
      <c r="AG17" s="506"/>
      <c r="AI17" s="513"/>
    </row>
    <row r="18" spans="1:35" ht="12.75" customHeight="1">
      <c r="A18" s="526"/>
      <c r="B18" s="510" t="s">
        <v>422</v>
      </c>
      <c r="D18" s="551"/>
      <c r="E18" s="551"/>
      <c r="F18" s="553"/>
      <c r="H18" s="523"/>
      <c r="J18" s="507"/>
      <c r="K18" s="507"/>
      <c r="L18" s="552"/>
      <c r="O18" s="507"/>
      <c r="P18" s="507"/>
      <c r="Q18" s="552"/>
      <c r="V18" s="552"/>
      <c r="W18" s="506"/>
      <c r="AA18" s="552"/>
      <c r="AB18" s="506"/>
      <c r="AC18" s="508"/>
      <c r="AF18" s="552"/>
      <c r="AG18" s="506"/>
      <c r="AI18" s="66"/>
    </row>
    <row r="19" spans="1:35" ht="12.75" customHeight="1">
      <c r="A19" s="526"/>
      <c r="C19" s="510" t="s">
        <v>487</v>
      </c>
      <c r="D19" s="66">
        <v>64816</v>
      </c>
      <c r="E19" s="551"/>
      <c r="F19" s="532">
        <f>(D19/$D$26)*100</f>
        <v>2.0378038777254792</v>
      </c>
      <c r="H19" s="523"/>
      <c r="J19" s="513">
        <v>59404</v>
      </c>
      <c r="K19" s="507"/>
      <c r="L19" s="529">
        <f>(J19/$J$26)*100</f>
        <v>1.8863311170964396</v>
      </c>
      <c r="O19" s="513">
        <v>70325</v>
      </c>
      <c r="P19" s="507"/>
      <c r="Q19" s="529">
        <f>(O19/$O$26)*100</f>
        <v>2.2015909057468646</v>
      </c>
      <c r="T19" s="513">
        <v>34424</v>
      </c>
      <c r="V19" s="529">
        <f>(T19/$T$26)*100</f>
        <v>1.1262890535919767</v>
      </c>
      <c r="W19" s="506"/>
      <c r="Y19" s="513">
        <v>21782</v>
      </c>
      <c r="AA19" s="529">
        <f>(Y19/$Y$26)*100</f>
        <v>0.78584795418688991</v>
      </c>
      <c r="AB19" s="506"/>
      <c r="AC19" s="508"/>
      <c r="AD19" s="513">
        <v>22708</v>
      </c>
      <c r="AF19" s="529">
        <v>0.93949624333895998</v>
      </c>
      <c r="AG19" s="506"/>
      <c r="AI19" s="513"/>
    </row>
    <row r="20" spans="1:35" ht="12.75" customHeight="1">
      <c r="A20" s="526"/>
      <c r="C20" s="510" t="s">
        <v>229</v>
      </c>
      <c r="D20" s="66">
        <v>85935</v>
      </c>
      <c r="E20" s="551"/>
      <c r="F20" s="532">
        <f>(D20/$D$26)*100</f>
        <v>2.7017816007211035</v>
      </c>
      <c r="H20" s="523"/>
      <c r="J20" s="513">
        <v>57878</v>
      </c>
      <c r="K20" s="507"/>
      <c r="L20" s="529">
        <f>(J20/$J$26)*100</f>
        <v>1.8378740892079275</v>
      </c>
      <c r="O20" s="513">
        <v>87815</v>
      </c>
      <c r="P20" s="507"/>
      <c r="Q20" s="529">
        <v>2.8</v>
      </c>
      <c r="T20" s="513">
        <v>49469</v>
      </c>
      <c r="V20" s="529">
        <f>(T20/$T$26)*100</f>
        <v>1.6185333834575151</v>
      </c>
      <c r="W20" s="506"/>
      <c r="Y20" s="513">
        <v>46140</v>
      </c>
      <c r="AA20" s="529">
        <f>(Y20/$Y$26)*100</f>
        <v>1.6646324766404874</v>
      </c>
      <c r="AB20" s="506"/>
      <c r="AC20" s="508"/>
      <c r="AD20" s="513">
        <v>39643</v>
      </c>
      <c r="AF20" s="529">
        <v>1.6401466256247312</v>
      </c>
      <c r="AG20" s="506"/>
      <c r="AI20" s="513"/>
    </row>
    <row r="21" spans="1:35">
      <c r="A21" s="526"/>
      <c r="B21" s="510" t="s">
        <v>478</v>
      </c>
      <c r="D21" s="66">
        <v>34498</v>
      </c>
      <c r="F21" s="532">
        <f>(D21/$D$26)*100</f>
        <v>1.0846111789338062</v>
      </c>
      <c r="H21" s="523"/>
      <c r="J21" s="513">
        <v>34153</v>
      </c>
      <c r="L21" s="529">
        <f>(J21/$J$26)*100</f>
        <v>1.0845038489360093</v>
      </c>
      <c r="O21" s="513">
        <v>34192</v>
      </c>
      <c r="Q21" s="529">
        <f>(O21/$O$26)*100</f>
        <v>1.0704130287848814</v>
      </c>
      <c r="T21" s="513">
        <v>28737</v>
      </c>
      <c r="U21" s="506"/>
      <c r="V21" s="529">
        <f>(T21/$T$26)*100</f>
        <v>0.94022102408414576</v>
      </c>
      <c r="W21" s="506"/>
      <c r="Y21" s="513">
        <v>25690</v>
      </c>
      <c r="Z21" s="506"/>
      <c r="AA21" s="529">
        <f>(Y21/$Y$26)*100</f>
        <v>0.92684023244243874</v>
      </c>
      <c r="AB21" s="506"/>
      <c r="AC21" s="508"/>
      <c r="AD21" s="513">
        <v>26109</v>
      </c>
      <c r="AE21" s="506"/>
      <c r="AF21" s="529">
        <v>1.0802055406613047</v>
      </c>
      <c r="AG21" s="506"/>
      <c r="AI21" s="513"/>
    </row>
    <row r="22" spans="1:35">
      <c r="A22" s="526"/>
      <c r="B22" s="510" t="s">
        <v>479</v>
      </c>
      <c r="D22" s="269">
        <v>50259</v>
      </c>
      <c r="E22" s="544"/>
      <c r="F22" s="549">
        <f>(D22/$D$26)*100</f>
        <v>1.5801343046563328</v>
      </c>
      <c r="H22" s="523"/>
      <c r="J22" s="550">
        <v>35012</v>
      </c>
      <c r="K22" s="539"/>
      <c r="L22" s="541">
        <f>(J22/$J$26)*100</f>
        <v>1.1117807735469083</v>
      </c>
      <c r="O22" s="550">
        <v>36503</v>
      </c>
      <c r="P22" s="539"/>
      <c r="Q22" s="541">
        <f>(O22/$O$26)*100</f>
        <v>1.1427610783146505</v>
      </c>
      <c r="T22" s="550">
        <v>32578</v>
      </c>
      <c r="U22" s="539"/>
      <c r="V22" s="541">
        <f>(T22/$T$26)*100</f>
        <v>1.0658913777573618</v>
      </c>
      <c r="W22" s="506"/>
      <c r="Y22" s="550">
        <v>31244</v>
      </c>
      <c r="Z22" s="539"/>
      <c r="AA22" s="541">
        <f>(Y22/$Y$26)*100</f>
        <v>1.1272166688373513</v>
      </c>
      <c r="AB22" s="506"/>
      <c r="AC22" s="508"/>
      <c r="AD22" s="550">
        <v>28528</v>
      </c>
      <c r="AE22" s="539"/>
      <c r="AF22" s="541">
        <v>1.1802866315824314</v>
      </c>
      <c r="AG22" s="506"/>
      <c r="AI22" s="513"/>
    </row>
    <row r="23" spans="1:35" ht="12.75" customHeight="1">
      <c r="A23" s="526"/>
      <c r="C23" s="510" t="s">
        <v>591</v>
      </c>
      <c r="D23" s="275">
        <f>SUM(D17:D22)</f>
        <v>3180678</v>
      </c>
      <c r="E23" s="544"/>
      <c r="F23" s="549">
        <f>SUM(F17:F22)</f>
        <v>100.0043309620367</v>
      </c>
      <c r="H23" s="523"/>
      <c r="J23" s="548">
        <f>SUM(J17:J22)</f>
        <v>3149186</v>
      </c>
      <c r="K23" s="539"/>
      <c r="L23" s="541">
        <f>SUM(L17:L22)</f>
        <v>100.00012701711113</v>
      </c>
      <c r="O23" s="548">
        <f>SUM(O17:O22)</f>
        <v>3127384</v>
      </c>
      <c r="P23" s="539"/>
      <c r="Q23" s="541">
        <v>97.9</v>
      </c>
      <c r="T23" s="548">
        <f>SUM(T17:T22)</f>
        <v>2918163</v>
      </c>
      <c r="U23" s="539"/>
      <c r="V23" s="541">
        <v>95.5</v>
      </c>
      <c r="W23" s="506"/>
      <c r="Y23" s="548">
        <f>SUM(Y17:Y22)</f>
        <v>2635036</v>
      </c>
      <c r="Z23" s="539"/>
      <c r="AA23" s="541">
        <f>SUM(AA17:AA22)</f>
        <v>95.124818212681177</v>
      </c>
      <c r="AB23" s="506"/>
      <c r="AC23" s="508"/>
      <c r="AD23" s="548">
        <v>2237145</v>
      </c>
      <c r="AE23" s="539"/>
      <c r="AF23" s="541">
        <v>92.55721874689705</v>
      </c>
      <c r="AG23" s="506"/>
      <c r="AI23" s="513"/>
    </row>
    <row r="24" spans="1:35" ht="12.75" customHeight="1">
      <c r="A24" s="527" t="s">
        <v>128</v>
      </c>
      <c r="D24" s="66"/>
      <c r="F24" s="547"/>
      <c r="H24" s="523"/>
      <c r="I24" s="508"/>
      <c r="J24" s="513"/>
      <c r="L24" s="546"/>
      <c r="N24" s="508"/>
      <c r="O24" s="513"/>
      <c r="Q24" s="546"/>
      <c r="S24" s="508"/>
      <c r="T24" s="513"/>
      <c r="U24" s="506"/>
      <c r="V24" s="546"/>
      <c r="W24" s="506"/>
      <c r="Y24" s="513"/>
      <c r="Z24" s="506"/>
      <c r="AA24" s="546"/>
      <c r="AB24" s="506"/>
      <c r="AC24" s="508"/>
      <c r="AD24" s="513"/>
      <c r="AE24" s="506"/>
      <c r="AF24" s="546"/>
      <c r="AG24" s="506"/>
    </row>
    <row r="25" spans="1:35">
      <c r="B25" s="510" t="s">
        <v>267</v>
      </c>
      <c r="D25" s="545">
        <v>1</v>
      </c>
      <c r="E25" s="544"/>
      <c r="F25" s="543">
        <v>0</v>
      </c>
      <c r="H25" s="523"/>
      <c r="J25" s="540">
        <v>-4</v>
      </c>
      <c r="K25" s="539"/>
      <c r="L25" s="542">
        <v>0</v>
      </c>
      <c r="O25" s="540">
        <v>66897</v>
      </c>
      <c r="P25" s="539"/>
      <c r="Q25" s="541">
        <f>(O25/$O$26)*100</f>
        <v>2.0942741105118805</v>
      </c>
      <c r="T25" s="540">
        <v>138246</v>
      </c>
      <c r="U25" s="539"/>
      <c r="V25" s="529">
        <f>(T25/$T$26)*100</f>
        <v>4.5231511882081232</v>
      </c>
      <c r="W25" s="506"/>
      <c r="Y25" s="540">
        <v>136747</v>
      </c>
      <c r="Z25" s="539"/>
      <c r="AA25" s="529">
        <f>(Y25/$Y$26)*100</f>
        <v>4.9335391695525947</v>
      </c>
      <c r="AB25" s="506"/>
      <c r="AC25" s="508"/>
      <c r="AD25" s="540">
        <v>179895</v>
      </c>
      <c r="AE25" s="539"/>
      <c r="AF25" s="529">
        <v>7.4427812531029689</v>
      </c>
      <c r="AG25" s="506"/>
      <c r="AI25" s="512"/>
    </row>
    <row r="26" spans="1:35" ht="13.5" thickBot="1">
      <c r="A26" s="510" t="s">
        <v>141</v>
      </c>
      <c r="D26" s="298">
        <f>SUM(D23:D25)</f>
        <v>3180679</v>
      </c>
      <c r="E26" s="538"/>
      <c r="F26" s="537">
        <f>F25+F23</f>
        <v>100.0043309620367</v>
      </c>
      <c r="G26" s="809" t="s">
        <v>444</v>
      </c>
      <c r="H26" s="531"/>
      <c r="J26" s="536">
        <f>SUM(J23:J25)</f>
        <v>3149182</v>
      </c>
      <c r="K26" s="535"/>
      <c r="L26" s="534">
        <f>L25+L23</f>
        <v>100.00012701711113</v>
      </c>
      <c r="M26" s="528" t="s">
        <v>444</v>
      </c>
      <c r="O26" s="536">
        <f>O25+O23</f>
        <v>3194281</v>
      </c>
      <c r="P26" s="535"/>
      <c r="Q26" s="534">
        <f>Q25+Q23</f>
        <v>99.994274110511881</v>
      </c>
      <c r="R26" s="528" t="s">
        <v>444</v>
      </c>
      <c r="T26" s="536">
        <f>T25+T23</f>
        <v>3056409</v>
      </c>
      <c r="U26" s="535"/>
      <c r="V26" s="534">
        <f>V25+V23</f>
        <v>100.02315118820812</v>
      </c>
      <c r="W26" s="528" t="s">
        <v>444</v>
      </c>
      <c r="Y26" s="536">
        <f>Y25+Y23</f>
        <v>2771783</v>
      </c>
      <c r="Z26" s="535"/>
      <c r="AA26" s="534">
        <v>100</v>
      </c>
      <c r="AB26" s="528" t="s">
        <v>444</v>
      </c>
      <c r="AC26" s="530"/>
      <c r="AD26" s="536">
        <v>2417040</v>
      </c>
      <c r="AE26" s="535"/>
      <c r="AF26" s="534">
        <v>100.00000000000001</v>
      </c>
      <c r="AG26" s="528" t="s">
        <v>444</v>
      </c>
      <c r="AH26" s="528"/>
      <c r="AI26" s="511"/>
    </row>
    <row r="27" spans="1:35" ht="13.5" thickTop="1">
      <c r="D27" s="268"/>
      <c r="F27" s="532"/>
      <c r="H27" s="531"/>
      <c r="J27" s="511"/>
      <c r="L27" s="529"/>
      <c r="M27" s="528"/>
      <c r="O27" s="511"/>
      <c r="Q27" s="529"/>
      <c r="R27" s="528"/>
      <c r="T27" s="511"/>
      <c r="U27" s="506"/>
      <c r="V27" s="529"/>
      <c r="W27" s="528"/>
      <c r="Y27" s="511"/>
      <c r="Z27" s="506"/>
      <c r="AA27" s="529"/>
      <c r="AB27" s="528"/>
      <c r="AC27" s="530"/>
      <c r="AD27" s="511"/>
      <c r="AE27" s="506"/>
      <c r="AF27" s="529"/>
      <c r="AG27" s="528"/>
      <c r="AH27" s="528"/>
      <c r="AI27" s="511"/>
    </row>
    <row r="28" spans="1:35" ht="12.75" customHeight="1">
      <c r="A28" s="527" t="s">
        <v>383</v>
      </c>
      <c r="D28" s="508"/>
      <c r="F28" s="533"/>
      <c r="H28" s="523"/>
      <c r="I28" s="508"/>
      <c r="N28" s="508"/>
      <c r="S28" s="508"/>
      <c r="T28" s="506"/>
      <c r="U28" s="506"/>
      <c r="V28" s="506"/>
      <c r="W28" s="506"/>
      <c r="Y28" s="506"/>
      <c r="Z28" s="506"/>
      <c r="AA28" s="506"/>
      <c r="AB28" s="506"/>
      <c r="AC28" s="508"/>
      <c r="AD28" s="506"/>
      <c r="AE28" s="506"/>
      <c r="AF28" s="506"/>
      <c r="AG28" s="506"/>
    </row>
    <row r="29" spans="1:35">
      <c r="A29" s="526"/>
      <c r="B29" s="510" t="s">
        <v>489</v>
      </c>
      <c r="D29" s="532">
        <f>((D17-J17)/J17)*100</f>
        <v>-0.59299857327965777</v>
      </c>
      <c r="E29" s="530" t="s">
        <v>444</v>
      </c>
      <c r="H29" s="531"/>
      <c r="J29" s="529">
        <f>((J17-O17)/O17)*100</f>
        <v>2.214556317661009</v>
      </c>
      <c r="K29" s="528" t="s">
        <v>444</v>
      </c>
      <c r="M29" s="528"/>
      <c r="O29" s="529">
        <f>((O17-T17)/T17)*100</f>
        <v>4.5292476798217063</v>
      </c>
      <c r="P29" s="528" t="s">
        <v>444</v>
      </c>
      <c r="R29" s="528"/>
      <c r="T29" s="529">
        <f>((T17-Y17)/Y17)*100</f>
        <v>10.468372786015346</v>
      </c>
      <c r="U29" s="528" t="s">
        <v>444</v>
      </c>
      <c r="V29" s="506"/>
      <c r="W29" s="528"/>
      <c r="Y29" s="529">
        <f>((Y17-AD17)/AD17)*100</f>
        <v>18.395948979250122</v>
      </c>
      <c r="Z29" s="528" t="s">
        <v>444</v>
      </c>
      <c r="AA29" s="506"/>
      <c r="AB29" s="528"/>
      <c r="AC29" s="530"/>
      <c r="AD29" s="529">
        <v>8.062991981504247</v>
      </c>
      <c r="AE29" s="528" t="s">
        <v>444</v>
      </c>
      <c r="AF29" s="506"/>
      <c r="AG29" s="528"/>
      <c r="AH29" s="528"/>
    </row>
    <row r="30" spans="1:35">
      <c r="A30" s="526"/>
      <c r="B30" s="510" t="s">
        <v>582</v>
      </c>
      <c r="D30" s="532">
        <f>((D23-J23)/J23)*100</f>
        <v>1.0000044455932422</v>
      </c>
      <c r="E30" s="530" t="s">
        <v>444</v>
      </c>
      <c r="H30" s="531"/>
      <c r="J30" s="529">
        <f>((J23-O23)/O23)*100</f>
        <v>0.69713217180877052</v>
      </c>
      <c r="K30" s="528" t="s">
        <v>444</v>
      </c>
      <c r="M30" s="528"/>
      <c r="O30" s="529">
        <f>((O23-T23)/T23)*100</f>
        <v>7.1696132121475049</v>
      </c>
      <c r="P30" s="528" t="s">
        <v>444</v>
      </c>
      <c r="R30" s="528"/>
      <c r="T30" s="529">
        <f>((T23-Y23)/Y23)*100</f>
        <v>10.744710888200389</v>
      </c>
      <c r="U30" s="528" t="s">
        <v>444</v>
      </c>
      <c r="V30" s="506"/>
      <c r="W30" s="528"/>
      <c r="Y30" s="529">
        <f>((Y23-AD23)/AD23)*100</f>
        <v>17.785659847707681</v>
      </c>
      <c r="Z30" s="528" t="s">
        <v>444</v>
      </c>
      <c r="AA30" s="506"/>
      <c r="AB30" s="528"/>
      <c r="AC30" s="530"/>
      <c r="AD30" s="529">
        <v>9.9200735832063618</v>
      </c>
      <c r="AE30" s="528" t="s">
        <v>444</v>
      </c>
      <c r="AF30" s="506"/>
      <c r="AG30" s="528"/>
      <c r="AH30" s="528"/>
    </row>
    <row r="31" spans="1:35">
      <c r="A31" s="526"/>
      <c r="B31" s="510" t="s">
        <v>230</v>
      </c>
      <c r="D31" s="532">
        <f>((5)/4)*100</f>
        <v>125</v>
      </c>
      <c r="E31" s="530" t="s">
        <v>444</v>
      </c>
      <c r="H31" s="531"/>
      <c r="J31" s="529">
        <f>((J25-O25)/O25)*100</f>
        <v>-100.00597934137554</v>
      </c>
      <c r="K31" s="528" t="s">
        <v>444</v>
      </c>
      <c r="M31" s="528"/>
      <c r="O31" s="529">
        <f>((O25-T25)/T25)*100</f>
        <v>-51.610173169567297</v>
      </c>
      <c r="P31" s="528" t="s">
        <v>444</v>
      </c>
      <c r="R31" s="528"/>
      <c r="T31" s="529">
        <f>((T25-Y25)/Y25)*100</f>
        <v>1.0961849254462621</v>
      </c>
      <c r="U31" s="528" t="s">
        <v>444</v>
      </c>
      <c r="V31" s="506"/>
      <c r="W31" s="528"/>
      <c r="Y31" s="529">
        <f>((Y25-AD25)/AD25)*100</f>
        <v>-23.985102420856609</v>
      </c>
      <c r="Z31" s="528" t="s">
        <v>444</v>
      </c>
      <c r="AA31" s="506"/>
      <c r="AB31" s="528"/>
      <c r="AC31" s="530"/>
      <c r="AD31" s="529">
        <v>-20.765063424947147</v>
      </c>
      <c r="AE31" s="528" t="s">
        <v>444</v>
      </c>
      <c r="AF31" s="506"/>
      <c r="AG31" s="528"/>
      <c r="AH31" s="528"/>
    </row>
    <row r="32" spans="1:35">
      <c r="A32" s="526"/>
      <c r="B32" s="510" t="s">
        <v>141</v>
      </c>
      <c r="D32" s="532">
        <f>((D26-J26)/J26)*100</f>
        <v>1.0001644871588877</v>
      </c>
      <c r="E32" s="530" t="s">
        <v>444</v>
      </c>
      <c r="H32" s="531"/>
      <c r="J32" s="529">
        <f>((J26-O26)/O26)*100</f>
        <v>-1.4118670210917574</v>
      </c>
      <c r="K32" s="528" t="s">
        <v>444</v>
      </c>
      <c r="M32" s="528"/>
      <c r="O32" s="529">
        <f>((O26-T26)/T26)*100</f>
        <v>4.510914605996776</v>
      </c>
      <c r="P32" s="528" t="s">
        <v>444</v>
      </c>
      <c r="R32" s="528"/>
      <c r="T32" s="529">
        <f>((T26-Y26)/Y26)*100</f>
        <v>10.268697080543463</v>
      </c>
      <c r="U32" s="528" t="s">
        <v>444</v>
      </c>
      <c r="V32" s="506"/>
      <c r="W32" s="528"/>
      <c r="Y32" s="529">
        <f>((Y26-AD26)/AD26)*100</f>
        <v>14.676753384304769</v>
      </c>
      <c r="Z32" s="528" t="s">
        <v>444</v>
      </c>
      <c r="AA32" s="506"/>
      <c r="AB32" s="528"/>
      <c r="AC32" s="530"/>
      <c r="AD32" s="529">
        <v>6.840555597057314</v>
      </c>
      <c r="AE32" s="528" t="s">
        <v>444</v>
      </c>
      <c r="AF32" s="506"/>
      <c r="AG32" s="528"/>
      <c r="AH32" s="528"/>
    </row>
    <row r="33" spans="1:34">
      <c r="A33" s="526"/>
      <c r="C33" s="509"/>
      <c r="D33" s="508"/>
      <c r="H33" s="523"/>
      <c r="I33" s="508"/>
      <c r="N33" s="508"/>
      <c r="S33" s="508"/>
      <c r="T33" s="506"/>
      <c r="U33" s="506"/>
      <c r="V33" s="506"/>
      <c r="W33" s="506"/>
      <c r="Y33" s="506"/>
      <c r="Z33" s="506"/>
      <c r="AA33" s="506"/>
      <c r="AB33" s="506"/>
      <c r="AC33" s="508"/>
      <c r="AD33" s="506"/>
      <c r="AE33" s="506"/>
      <c r="AF33" s="506"/>
      <c r="AG33" s="506"/>
    </row>
    <row r="34" spans="1:34">
      <c r="A34" s="527" t="s">
        <v>10</v>
      </c>
      <c r="D34" s="508"/>
      <c r="H34" s="523"/>
      <c r="I34" s="508"/>
      <c r="N34" s="508"/>
      <c r="S34" s="508"/>
      <c r="T34" s="506"/>
      <c r="U34" s="506"/>
      <c r="V34" s="506"/>
      <c r="W34" s="506"/>
      <c r="Y34" s="506"/>
      <c r="Z34" s="506"/>
      <c r="AA34" s="506"/>
      <c r="AB34" s="506"/>
      <c r="AC34" s="508"/>
      <c r="AD34" s="506"/>
      <c r="AE34" s="506"/>
      <c r="AF34" s="506"/>
      <c r="AG34" s="506"/>
    </row>
    <row r="35" spans="1:34">
      <c r="A35" s="526"/>
      <c r="B35" s="510" t="s">
        <v>491</v>
      </c>
      <c r="D35" s="522">
        <v>11.54</v>
      </c>
      <c r="E35" s="525" t="s">
        <v>445</v>
      </c>
      <c r="H35" s="523"/>
      <c r="J35" s="520">
        <v>11.32</v>
      </c>
      <c r="K35" s="524" t="s">
        <v>445</v>
      </c>
      <c r="M35" s="507"/>
      <c r="O35" s="520">
        <v>10.88</v>
      </c>
      <c r="P35" s="524" t="s">
        <v>445</v>
      </c>
      <c r="R35" s="507"/>
      <c r="T35" s="520">
        <v>10.3</v>
      </c>
      <c r="U35" s="524" t="s">
        <v>445</v>
      </c>
      <c r="V35" s="506"/>
      <c r="Y35" s="520">
        <v>9.7799999999999994</v>
      </c>
      <c r="Z35" s="524" t="s">
        <v>445</v>
      </c>
      <c r="AA35" s="506"/>
      <c r="AC35" s="508"/>
      <c r="AD35" s="520">
        <v>8.83</v>
      </c>
      <c r="AE35" s="524" t="s">
        <v>445</v>
      </c>
      <c r="AF35" s="506"/>
    </row>
    <row r="36" spans="1:34">
      <c r="B36" s="510" t="s">
        <v>483</v>
      </c>
      <c r="D36" s="522">
        <v>10.11</v>
      </c>
      <c r="E36" s="302" t="s">
        <v>445</v>
      </c>
      <c r="H36" s="523"/>
      <c r="J36" s="520">
        <v>10.050000000000001</v>
      </c>
      <c r="K36" s="519" t="s">
        <v>445</v>
      </c>
      <c r="M36" s="507"/>
      <c r="O36" s="520">
        <v>9.58</v>
      </c>
      <c r="P36" s="519" t="s">
        <v>445</v>
      </c>
      <c r="R36" s="507"/>
      <c r="T36" s="520">
        <v>9.0299999999999994</v>
      </c>
      <c r="U36" s="519" t="s">
        <v>445</v>
      </c>
      <c r="V36" s="506"/>
      <c r="Y36" s="520">
        <v>8.52</v>
      </c>
      <c r="Z36" s="519" t="s">
        <v>445</v>
      </c>
      <c r="AA36" s="506"/>
      <c r="AC36" s="508"/>
      <c r="AD36" s="520">
        <v>7.52</v>
      </c>
      <c r="AE36" s="519" t="s">
        <v>445</v>
      </c>
      <c r="AF36" s="506"/>
    </row>
    <row r="37" spans="1:34">
      <c r="B37" s="510" t="s">
        <v>484</v>
      </c>
      <c r="D37" s="522">
        <v>7.83</v>
      </c>
      <c r="E37" s="302" t="s">
        <v>445</v>
      </c>
      <c r="H37" s="523"/>
      <c r="J37" s="520">
        <v>8.11</v>
      </c>
      <c r="K37" s="519" t="s">
        <v>445</v>
      </c>
      <c r="M37" s="507"/>
      <c r="O37" s="520">
        <v>7.91</v>
      </c>
      <c r="P37" s="519" t="s">
        <v>445</v>
      </c>
      <c r="R37" s="507"/>
      <c r="T37" s="520">
        <v>7.3</v>
      </c>
      <c r="U37" s="519" t="s">
        <v>445</v>
      </c>
      <c r="V37" s="506"/>
      <c r="Y37" s="520">
        <v>6.87</v>
      </c>
      <c r="Z37" s="519" t="s">
        <v>445</v>
      </c>
      <c r="AA37" s="506"/>
      <c r="AC37" s="508"/>
      <c r="AD37" s="520">
        <v>6.05</v>
      </c>
      <c r="AE37" s="519" t="s">
        <v>445</v>
      </c>
      <c r="AF37" s="506"/>
    </row>
    <row r="38" spans="1:34">
      <c r="B38" s="510" t="s">
        <v>485</v>
      </c>
      <c r="D38" s="522">
        <v>10.050000000000001</v>
      </c>
      <c r="E38" s="302" t="s">
        <v>445</v>
      </c>
      <c r="H38" s="523"/>
      <c r="J38" s="520">
        <v>9.9700000000000006</v>
      </c>
      <c r="K38" s="519" t="s">
        <v>445</v>
      </c>
      <c r="M38" s="507"/>
      <c r="O38" s="520">
        <v>9.5500000000000007</v>
      </c>
      <c r="P38" s="519" t="s">
        <v>445</v>
      </c>
      <c r="R38" s="507"/>
      <c r="T38" s="520">
        <v>8.7799999999999994</v>
      </c>
      <c r="U38" s="519" t="s">
        <v>445</v>
      </c>
      <c r="V38" s="506"/>
      <c r="Y38" s="520">
        <v>8.6999999999999993</v>
      </c>
      <c r="Z38" s="519" t="s">
        <v>445</v>
      </c>
      <c r="AA38" s="506"/>
      <c r="AC38" s="508"/>
      <c r="AD38" s="520">
        <v>7.53</v>
      </c>
      <c r="AE38" s="519" t="s">
        <v>445</v>
      </c>
      <c r="AF38" s="506"/>
    </row>
    <row r="39" spans="1:34">
      <c r="B39" s="510" t="s">
        <v>424</v>
      </c>
      <c r="D39" s="522">
        <v>10.63</v>
      </c>
      <c r="E39" s="302" t="s">
        <v>445</v>
      </c>
      <c r="F39" s="517"/>
      <c r="H39" s="521"/>
      <c r="J39" s="520">
        <v>10.52</v>
      </c>
      <c r="K39" s="519" t="s">
        <v>445</v>
      </c>
      <c r="L39" s="516"/>
      <c r="M39" s="516"/>
      <c r="O39" s="520">
        <v>10.07</v>
      </c>
      <c r="P39" s="519" t="s">
        <v>445</v>
      </c>
      <c r="Q39" s="516"/>
      <c r="R39" s="516"/>
      <c r="T39" s="520">
        <v>9.51</v>
      </c>
      <c r="U39" s="519" t="s">
        <v>445</v>
      </c>
      <c r="V39" s="516"/>
      <c r="W39" s="516"/>
      <c r="Y39" s="520">
        <v>8.9700000000000006</v>
      </c>
      <c r="Z39" s="519" t="s">
        <v>445</v>
      </c>
      <c r="AA39" s="516"/>
      <c r="AB39" s="516"/>
      <c r="AC39" s="517"/>
      <c r="AD39" s="520">
        <v>8.01</v>
      </c>
      <c r="AE39" s="519" t="s">
        <v>445</v>
      </c>
      <c r="AF39" s="516"/>
      <c r="AG39" s="516"/>
      <c r="AH39" s="516"/>
    </row>
    <row r="40" spans="1:34">
      <c r="C40" s="518"/>
      <c r="D40" s="517"/>
      <c r="E40" s="517"/>
      <c r="F40" s="517"/>
      <c r="G40" s="517"/>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row>
    <row r="41" spans="1:34" ht="25.5" customHeight="1">
      <c r="A41" s="515" t="s">
        <v>243</v>
      </c>
      <c r="B41" s="840" t="s">
        <v>206</v>
      </c>
      <c r="C41" s="840"/>
      <c r="D41" s="840"/>
      <c r="E41" s="840"/>
      <c r="F41" s="840"/>
      <c r="G41" s="840"/>
      <c r="H41" s="840"/>
      <c r="I41" s="840"/>
      <c r="J41" s="840"/>
      <c r="K41" s="840"/>
      <c r="L41" s="840"/>
      <c r="M41" s="840"/>
      <c r="N41" s="840"/>
      <c r="O41" s="840"/>
      <c r="P41" s="840"/>
      <c r="Q41" s="840"/>
      <c r="R41" s="840"/>
      <c r="S41" s="840"/>
      <c r="T41" s="840"/>
      <c r="U41" s="840"/>
      <c r="V41" s="840"/>
      <c r="W41" s="840"/>
      <c r="X41" s="840"/>
      <c r="Y41" s="506"/>
      <c r="Z41" s="506"/>
      <c r="AA41" s="506"/>
      <c r="AB41" s="506"/>
      <c r="AD41" s="506"/>
      <c r="AE41" s="506"/>
      <c r="AF41" s="506"/>
      <c r="AG41" s="506"/>
    </row>
    <row r="42" spans="1:34">
      <c r="T42" s="506"/>
      <c r="U42" s="506"/>
      <c r="V42" s="506"/>
      <c r="W42" s="506"/>
      <c r="Y42" s="506"/>
      <c r="Z42" s="506"/>
      <c r="AA42" s="506"/>
      <c r="AB42" s="506"/>
      <c r="AD42" s="506"/>
      <c r="AE42" s="506"/>
      <c r="AF42" s="506"/>
      <c r="AG42" s="506"/>
    </row>
    <row r="43" spans="1:34">
      <c r="T43" s="506"/>
      <c r="U43" s="506"/>
      <c r="V43" s="506"/>
      <c r="W43" s="506"/>
      <c r="Y43" s="506"/>
      <c r="Z43" s="506"/>
      <c r="AA43" s="506"/>
      <c r="AB43" s="506"/>
      <c r="AD43" s="506"/>
      <c r="AE43" s="506"/>
      <c r="AF43" s="506"/>
      <c r="AG43" s="506"/>
    </row>
    <row r="44" spans="1:34">
      <c r="T44" s="506"/>
      <c r="U44" s="506"/>
      <c r="V44" s="506"/>
      <c r="W44" s="506"/>
      <c r="Y44" s="506"/>
      <c r="Z44" s="506"/>
      <c r="AA44" s="506"/>
      <c r="AB44" s="506"/>
      <c r="AD44" s="506"/>
      <c r="AE44" s="506"/>
      <c r="AF44" s="506"/>
      <c r="AG44" s="506"/>
    </row>
    <row r="45" spans="1:34">
      <c r="T45" s="170"/>
      <c r="U45" s="506"/>
      <c r="V45" s="506"/>
      <c r="W45" s="506"/>
      <c r="Y45" s="506"/>
      <c r="Z45" s="506"/>
      <c r="AA45" s="506"/>
      <c r="AB45" s="506"/>
      <c r="AD45" s="506"/>
      <c r="AE45" s="506"/>
      <c r="AF45" s="506"/>
      <c r="AG45" s="506"/>
    </row>
    <row r="46" spans="1:34">
      <c r="T46" s="171"/>
      <c r="U46" s="506"/>
      <c r="V46" s="506"/>
      <c r="W46" s="506"/>
      <c r="Y46" s="506"/>
      <c r="Z46" s="506"/>
      <c r="AA46" s="506"/>
      <c r="AB46" s="506"/>
      <c r="AD46" s="506"/>
      <c r="AE46" s="506"/>
      <c r="AF46" s="506"/>
      <c r="AG46" s="506"/>
    </row>
    <row r="47" spans="1:34">
      <c r="T47" s="172"/>
      <c r="U47" s="506"/>
      <c r="V47" s="506"/>
      <c r="W47" s="506"/>
      <c r="Y47" s="506"/>
      <c r="Z47" s="506"/>
      <c r="AA47" s="506"/>
      <c r="AB47" s="506"/>
      <c r="AD47" s="506"/>
      <c r="AE47" s="506"/>
      <c r="AF47" s="506"/>
      <c r="AG47" s="506"/>
    </row>
    <row r="48" spans="1:34">
      <c r="T48" s="171"/>
      <c r="U48" s="506"/>
      <c r="V48" s="506"/>
      <c r="W48" s="506"/>
      <c r="Y48" s="506"/>
      <c r="Z48" s="506"/>
      <c r="AA48" s="506"/>
      <c r="AB48" s="506"/>
      <c r="AD48" s="506"/>
      <c r="AE48" s="506"/>
      <c r="AF48" s="506"/>
      <c r="AG48" s="506"/>
    </row>
    <row r="49" spans="20:20" s="506" customFormat="1">
      <c r="T49" s="171"/>
    </row>
    <row r="50" spans="20:20" s="506" customFormat="1">
      <c r="T50" s="513"/>
    </row>
    <row r="51" spans="20:20" s="506" customFormat="1"/>
    <row r="52" spans="20:20" s="506" customFormat="1">
      <c r="T52" s="171"/>
    </row>
    <row r="53" spans="20:20" s="506" customFormat="1">
      <c r="T53" s="513"/>
    </row>
    <row r="54" spans="20:20" s="506" customFormat="1">
      <c r="T54" s="514"/>
    </row>
    <row r="55" spans="20:20" s="506" customFormat="1">
      <c r="T55" s="171"/>
    </row>
    <row r="56" spans="20:20" s="506" customFormat="1">
      <c r="T56" s="171"/>
    </row>
    <row r="57" spans="20:20" s="506" customFormat="1">
      <c r="T57" s="513"/>
    </row>
    <row r="58" spans="20:20" s="506" customFormat="1">
      <c r="T58" s="513"/>
    </row>
    <row r="59" spans="20:20" s="506" customFormat="1">
      <c r="T59" s="512"/>
    </row>
    <row r="60" spans="20:20" s="506" customFormat="1">
      <c r="T60" s="511"/>
    </row>
    <row r="61" spans="20:20" s="506" customFormat="1"/>
    <row r="62" spans="20:20" s="506" customFormat="1"/>
    <row r="63" spans="20:20" s="506" customFormat="1"/>
    <row r="64" spans="20:20" s="506" customFormat="1"/>
    <row r="65" s="506" customFormat="1"/>
    <row r="66" s="506" customFormat="1"/>
    <row r="67" s="506" customFormat="1"/>
    <row r="68" s="506" customFormat="1"/>
    <row r="69" s="506" customFormat="1"/>
    <row r="70" s="506" customFormat="1"/>
    <row r="71" s="506" customFormat="1"/>
    <row r="72" s="506" customFormat="1"/>
    <row r="73" s="506" customFormat="1"/>
    <row r="74" s="506" customFormat="1"/>
    <row r="75" s="506" customFormat="1"/>
    <row r="76" s="506" customFormat="1"/>
    <row r="77" s="506" customFormat="1"/>
    <row r="78" s="506" customFormat="1"/>
    <row r="79" s="506" customFormat="1"/>
    <row r="80" s="506" customFormat="1"/>
    <row r="81" s="506" customFormat="1"/>
    <row r="82" s="506" customFormat="1"/>
    <row r="83" s="506" customFormat="1"/>
    <row r="84" s="506" customFormat="1"/>
    <row r="85" s="506" customFormat="1"/>
    <row r="86" s="506" customFormat="1"/>
    <row r="87" s="506" customFormat="1"/>
    <row r="88" s="506" customFormat="1"/>
    <row r="89" s="506" customFormat="1"/>
    <row r="90" s="506" customFormat="1"/>
    <row r="91" s="506" customFormat="1"/>
    <row r="92" s="506" customFormat="1"/>
    <row r="93" s="506" customFormat="1"/>
    <row r="94" s="506" customFormat="1"/>
    <row r="95" s="506" customFormat="1"/>
    <row r="96" s="506" customFormat="1"/>
    <row r="97" s="506" customFormat="1"/>
    <row r="98" s="506" customFormat="1"/>
    <row r="99" s="506" customFormat="1"/>
    <row r="100" s="506" customFormat="1"/>
    <row r="101" s="506" customFormat="1"/>
    <row r="102" s="506" customFormat="1"/>
    <row r="103" s="506" customFormat="1"/>
    <row r="104" s="506" customFormat="1"/>
    <row r="105" s="506" customFormat="1"/>
    <row r="106" s="506" customFormat="1"/>
    <row r="107" s="506" customFormat="1"/>
    <row r="108" s="506" customFormat="1"/>
    <row r="109" s="506" customFormat="1"/>
    <row r="110" s="506" customFormat="1"/>
    <row r="111" s="506" customFormat="1"/>
    <row r="112" s="506" customFormat="1"/>
    <row r="113" s="506" customFormat="1"/>
    <row r="114" s="506" customFormat="1"/>
    <row r="115" s="506" customFormat="1"/>
    <row r="116" s="506" customFormat="1"/>
    <row r="117" s="506" customFormat="1"/>
    <row r="118" s="506" customFormat="1"/>
    <row r="119" s="506" customFormat="1"/>
    <row r="120" s="506" customFormat="1"/>
    <row r="121" s="506" customFormat="1"/>
    <row r="122" s="506" customFormat="1"/>
    <row r="123" s="506" customFormat="1"/>
    <row r="124" s="506" customFormat="1"/>
    <row r="125" s="506" customFormat="1"/>
    <row r="126" s="506" customFormat="1"/>
    <row r="127" s="506" customFormat="1"/>
    <row r="128" s="506" customFormat="1"/>
    <row r="129" s="506" customFormat="1"/>
    <row r="130" s="506" customFormat="1"/>
    <row r="131" s="506" customFormat="1"/>
    <row r="132" s="506" customFormat="1"/>
    <row r="133" s="506" customFormat="1"/>
    <row r="134" s="506" customFormat="1"/>
    <row r="135" s="506" customFormat="1"/>
    <row r="136" s="506" customFormat="1"/>
    <row r="137" s="506" customFormat="1"/>
    <row r="138" s="506" customFormat="1"/>
    <row r="139" s="506" customFormat="1"/>
    <row r="140" s="506" customFormat="1"/>
    <row r="141" s="506" customFormat="1"/>
    <row r="142" s="506" customFormat="1"/>
    <row r="143" s="506" customFormat="1"/>
    <row r="144" s="506" customFormat="1"/>
    <row r="145" s="506" customFormat="1"/>
    <row r="146" s="506" customFormat="1"/>
    <row r="147" s="506" customFormat="1"/>
    <row r="148" s="506" customFormat="1"/>
    <row r="149" s="506" customFormat="1"/>
    <row r="150" s="506" customFormat="1"/>
    <row r="151" s="506" customFormat="1"/>
    <row r="152" s="506" customFormat="1"/>
    <row r="153" s="506" customFormat="1"/>
    <row r="154" s="506" customFormat="1"/>
    <row r="155" s="506" customFormat="1"/>
    <row r="156" s="506" customFormat="1"/>
    <row r="157" s="506" customFormat="1"/>
    <row r="158" s="506" customFormat="1"/>
    <row r="159" s="506" customFormat="1"/>
    <row r="160" s="506" customFormat="1"/>
    <row r="161" s="506" customFormat="1"/>
    <row r="162" s="506" customFormat="1"/>
    <row r="163" s="506" customFormat="1"/>
    <row r="164" s="506" customFormat="1"/>
    <row r="165" s="506" customFormat="1"/>
    <row r="166" s="506" customFormat="1"/>
    <row r="167" s="506" customFormat="1"/>
    <row r="168" s="506" customFormat="1"/>
    <row r="169" s="506" customFormat="1"/>
    <row r="170" s="506" customFormat="1"/>
    <row r="171" s="506" customFormat="1"/>
    <row r="172" s="506" customFormat="1"/>
    <row r="173" s="506" customFormat="1"/>
    <row r="174" s="506" customFormat="1"/>
    <row r="175" s="506" customFormat="1"/>
    <row r="176" s="506" customFormat="1"/>
    <row r="177" s="506" customFormat="1"/>
    <row r="178" s="506" customFormat="1"/>
    <row r="179" s="506" customFormat="1"/>
    <row r="180" s="506" customFormat="1"/>
    <row r="181" s="506" customFormat="1"/>
    <row r="182" s="506" customFormat="1"/>
    <row r="183" s="506" customFormat="1"/>
    <row r="184" s="506" customFormat="1"/>
    <row r="185" s="506" customFormat="1"/>
    <row r="186" s="506" customFormat="1"/>
    <row r="187" s="506" customFormat="1"/>
    <row r="188" s="506" customFormat="1"/>
    <row r="189" s="506" customFormat="1"/>
    <row r="190" s="506" customFormat="1"/>
    <row r="191" s="506" customFormat="1"/>
    <row r="192" s="506" customFormat="1"/>
    <row r="193" s="506" customFormat="1"/>
    <row r="194" s="506" customFormat="1"/>
    <row r="195" s="506" customFormat="1"/>
    <row r="196" s="506" customFormat="1"/>
    <row r="197" s="506" customFormat="1"/>
    <row r="198" s="506" customFormat="1"/>
    <row r="199" s="506" customFormat="1"/>
    <row r="200" s="506" customFormat="1"/>
    <row r="201" s="506" customFormat="1"/>
    <row r="202" s="506" customFormat="1"/>
    <row r="203" s="506" customFormat="1"/>
    <row r="204" s="506" customFormat="1"/>
    <row r="205" s="506" customFormat="1"/>
    <row r="206" s="506" customFormat="1"/>
    <row r="207" s="506" customFormat="1"/>
    <row r="208" s="506" customFormat="1"/>
    <row r="209" s="506" customFormat="1"/>
    <row r="210" s="506" customFormat="1"/>
    <row r="211" s="506" customFormat="1"/>
    <row r="212" s="506" customFormat="1"/>
    <row r="213" s="506" customFormat="1"/>
    <row r="214" s="506" customFormat="1"/>
    <row r="215" s="506" customFormat="1"/>
    <row r="216" s="506" customFormat="1"/>
    <row r="217" s="506" customFormat="1"/>
    <row r="218" s="506" customFormat="1"/>
    <row r="219" s="506" customFormat="1"/>
    <row r="220" s="506" customFormat="1"/>
    <row r="221" s="506" customFormat="1"/>
    <row r="222" s="506" customFormat="1"/>
    <row r="223" s="506" customFormat="1"/>
    <row r="224" s="506" customFormat="1"/>
    <row r="225" s="506" customFormat="1"/>
    <row r="226" s="506" customFormat="1"/>
    <row r="227" s="506" customFormat="1"/>
    <row r="228" s="506" customFormat="1"/>
    <row r="229" s="506" customFormat="1"/>
    <row r="230" s="506" customFormat="1"/>
    <row r="231" s="506" customFormat="1"/>
    <row r="232" s="506" customFormat="1"/>
    <row r="233" s="506" customFormat="1"/>
    <row r="234" s="506" customFormat="1"/>
    <row r="235" s="506" customFormat="1"/>
    <row r="236" s="506" customFormat="1"/>
    <row r="237" s="506" customFormat="1"/>
    <row r="238" s="506" customFormat="1"/>
    <row r="239" s="506" customFormat="1"/>
    <row r="240" s="506" customFormat="1"/>
    <row r="241" s="506" customFormat="1"/>
    <row r="242" s="506" customFormat="1"/>
    <row r="243" s="506" customFormat="1"/>
    <row r="244" s="506" customFormat="1"/>
    <row r="245" s="506" customFormat="1"/>
    <row r="246" s="506" customFormat="1"/>
    <row r="247" s="506" customFormat="1"/>
    <row r="248" s="506" customFormat="1"/>
    <row r="249" s="506" customFormat="1"/>
    <row r="250" s="506" customFormat="1"/>
    <row r="251" s="506" customFormat="1"/>
    <row r="252" s="506" customFormat="1"/>
    <row r="253" s="506" customFormat="1"/>
    <row r="254" s="506" customFormat="1"/>
    <row r="255" s="506" customFormat="1"/>
    <row r="256" s="506" customFormat="1"/>
    <row r="257" s="506" customFormat="1"/>
    <row r="258" s="506" customFormat="1"/>
    <row r="259" s="506" customFormat="1"/>
    <row r="260" s="506" customFormat="1"/>
    <row r="261" s="506" customFormat="1"/>
    <row r="262" s="506" customFormat="1"/>
    <row r="263" s="506" customFormat="1"/>
    <row r="264" s="506" customFormat="1"/>
    <row r="265" s="506" customFormat="1"/>
    <row r="266" s="506" customFormat="1"/>
    <row r="267" s="506" customFormat="1"/>
    <row r="268" s="506" customFormat="1"/>
    <row r="269" s="506" customFormat="1"/>
    <row r="270" s="506" customFormat="1"/>
    <row r="271" s="506" customFormat="1"/>
    <row r="272" s="506" customFormat="1"/>
    <row r="273" s="506" customFormat="1"/>
    <row r="274" s="506" customFormat="1"/>
    <row r="275" s="506" customFormat="1"/>
    <row r="276" s="506" customFormat="1"/>
    <row r="277" s="506" customFormat="1"/>
    <row r="278" s="506" customFormat="1"/>
    <row r="279" s="506" customFormat="1"/>
    <row r="280" s="506" customFormat="1"/>
    <row r="281" s="506" customFormat="1"/>
    <row r="282" s="506" customFormat="1"/>
    <row r="283" s="506" customFormat="1"/>
    <row r="284" s="506" customFormat="1"/>
    <row r="285" s="506" customFormat="1"/>
    <row r="286" s="506" customFormat="1"/>
    <row r="287" s="506" customFormat="1"/>
    <row r="288" s="506" customFormat="1"/>
    <row r="289" s="506" customFormat="1"/>
    <row r="290" s="506" customFormat="1"/>
    <row r="291" s="506" customFormat="1"/>
    <row r="292" s="506" customFormat="1"/>
    <row r="293" s="506" customFormat="1"/>
    <row r="294" s="506" customFormat="1"/>
    <row r="295" s="506" customFormat="1"/>
    <row r="296" s="506" customFormat="1"/>
    <row r="297" s="506" customFormat="1"/>
    <row r="298" s="506" customFormat="1"/>
    <row r="299" s="506" customFormat="1"/>
    <row r="300" s="506" customFormat="1"/>
    <row r="301" s="506" customFormat="1"/>
    <row r="302" s="506" customFormat="1"/>
    <row r="303" s="506" customFormat="1"/>
    <row r="304" s="506" customFormat="1"/>
    <row r="305" s="506" customFormat="1"/>
    <row r="306" s="506" customFormat="1"/>
    <row r="307" s="506" customFormat="1"/>
    <row r="308" s="506" customFormat="1"/>
    <row r="309" s="506" customFormat="1"/>
    <row r="310" s="506" customFormat="1"/>
    <row r="311" s="506" customFormat="1"/>
    <row r="312" s="506" customFormat="1"/>
    <row r="313" s="506" customFormat="1"/>
    <row r="314" s="506" customFormat="1"/>
    <row r="315" s="506" customFormat="1"/>
    <row r="316" s="506" customFormat="1"/>
    <row r="317" s="506" customFormat="1"/>
    <row r="318" s="506" customFormat="1"/>
    <row r="319" s="506" customFormat="1"/>
    <row r="320" s="506" customFormat="1"/>
    <row r="321" s="506" customFormat="1"/>
    <row r="322" s="506" customFormat="1"/>
    <row r="323" s="506" customFormat="1"/>
    <row r="324" s="506" customFormat="1"/>
    <row r="325" s="506" customFormat="1"/>
    <row r="326" s="506" customFormat="1"/>
    <row r="327" s="506" customFormat="1"/>
    <row r="328" s="506" customFormat="1"/>
    <row r="329" s="506" customFormat="1"/>
    <row r="330" s="506" customFormat="1"/>
    <row r="331" s="506" customFormat="1"/>
    <row r="332" s="506" customFormat="1"/>
    <row r="333" s="506" customFormat="1"/>
    <row r="334" s="506" customFormat="1"/>
    <row r="335" s="506" customFormat="1"/>
    <row r="336" s="506" customFormat="1"/>
    <row r="337" s="506" customFormat="1"/>
    <row r="338" s="506" customFormat="1"/>
    <row r="339" s="506" customFormat="1"/>
    <row r="340" s="506" customFormat="1"/>
    <row r="341" s="506" customFormat="1"/>
    <row r="342" s="506" customFormat="1"/>
    <row r="343" s="506" customFormat="1"/>
    <row r="344" s="506" customFormat="1"/>
    <row r="345" s="506" customFormat="1"/>
    <row r="346" s="506" customFormat="1"/>
    <row r="347" s="506" customFormat="1"/>
    <row r="348" s="506" customFormat="1"/>
    <row r="349" s="506" customFormat="1"/>
    <row r="350" s="506" customFormat="1"/>
    <row r="351" s="506" customFormat="1"/>
    <row r="352" s="506" customFormat="1"/>
    <row r="353" s="506" customFormat="1"/>
    <row r="354" s="506" customFormat="1"/>
    <row r="355" s="506" customFormat="1"/>
    <row r="356" s="506" customFormat="1"/>
    <row r="357" s="506" customFormat="1"/>
    <row r="358" s="506" customFormat="1"/>
    <row r="359" s="506" customFormat="1"/>
    <row r="360" s="506" customFormat="1"/>
    <row r="361" s="506" customFormat="1"/>
    <row r="362" s="506" customFormat="1"/>
    <row r="363" s="506" customFormat="1"/>
    <row r="364" s="506" customFormat="1"/>
    <row r="365" s="506" customFormat="1"/>
    <row r="366" s="506" customFormat="1"/>
    <row r="367" s="506" customFormat="1"/>
    <row r="368" s="506" customFormat="1"/>
    <row r="369" s="506" customFormat="1"/>
    <row r="370" s="506" customFormat="1"/>
    <row r="371" s="506" customFormat="1"/>
    <row r="372" s="506" customFormat="1"/>
    <row r="373" s="506" customFormat="1"/>
    <row r="374" s="506" customFormat="1"/>
    <row r="375" s="506" customFormat="1"/>
    <row r="376" s="506" customFormat="1"/>
    <row r="377" s="506" customFormat="1"/>
    <row r="378" s="506" customFormat="1"/>
    <row r="379" s="506" customFormat="1"/>
    <row r="380" s="506" customFormat="1"/>
    <row r="381" s="506" customFormat="1"/>
    <row r="382" s="506" customFormat="1"/>
    <row r="383" s="506" customFormat="1"/>
    <row r="384" s="506" customFormat="1"/>
    <row r="385" s="506" customFormat="1"/>
    <row r="386" s="506" customFormat="1"/>
    <row r="387" s="506" customFormat="1"/>
    <row r="388" s="506" customFormat="1"/>
    <row r="389" s="506" customFormat="1"/>
    <row r="390" s="506" customFormat="1"/>
    <row r="391" s="506" customFormat="1"/>
    <row r="392" s="506" customFormat="1"/>
    <row r="393" s="506" customFormat="1"/>
    <row r="394" s="506" customFormat="1"/>
    <row r="395" s="506" customFormat="1"/>
    <row r="396" s="506" customFormat="1"/>
    <row r="397" s="506" customFormat="1"/>
    <row r="398" s="506" customFormat="1"/>
    <row r="399" s="506" customFormat="1"/>
    <row r="400" s="506" customFormat="1"/>
    <row r="401" s="506" customFormat="1"/>
    <row r="402" s="506" customFormat="1"/>
    <row r="403" s="506" customFormat="1"/>
    <row r="404" s="506" customFormat="1"/>
    <row r="405" s="506" customFormat="1"/>
    <row r="406" s="506" customFormat="1"/>
    <row r="407" s="506" customFormat="1"/>
    <row r="408" s="506" customFormat="1"/>
    <row r="409" s="506" customFormat="1"/>
    <row r="410" s="506" customFormat="1"/>
    <row r="411" s="506" customFormat="1"/>
    <row r="412" s="506" customFormat="1"/>
    <row r="413" s="506" customFormat="1"/>
    <row r="414" s="506" customFormat="1"/>
    <row r="415" s="506" customFormat="1"/>
    <row r="416" s="506" customFormat="1"/>
    <row r="417" s="506" customFormat="1"/>
    <row r="418" s="506" customFormat="1"/>
    <row r="419" s="506" customFormat="1"/>
    <row r="420" s="506" customFormat="1"/>
    <row r="421" s="506" customFormat="1"/>
    <row r="422" s="506" customFormat="1"/>
    <row r="423" s="506" customFormat="1"/>
    <row r="424" s="506" customFormat="1"/>
    <row r="425" s="506" customFormat="1"/>
    <row r="426" s="506" customFormat="1"/>
    <row r="427" s="506" customFormat="1"/>
    <row r="428" s="506" customFormat="1"/>
    <row r="429" s="506" customFormat="1"/>
    <row r="430" s="506" customFormat="1"/>
    <row r="431" s="506" customFormat="1"/>
    <row r="432" s="506" customFormat="1"/>
    <row r="433" s="506" customFormat="1"/>
    <row r="434" s="506" customFormat="1"/>
    <row r="435" s="506" customFormat="1"/>
    <row r="436" s="506" customFormat="1"/>
    <row r="437" s="506" customFormat="1"/>
    <row r="438" s="506" customFormat="1"/>
    <row r="439" s="506" customFormat="1"/>
    <row r="440" s="506" customFormat="1"/>
    <row r="441" s="506" customFormat="1"/>
    <row r="442" s="506" customFormat="1"/>
    <row r="443" s="506" customFormat="1"/>
    <row r="444" s="506" customFormat="1"/>
    <row r="445" s="506" customFormat="1"/>
    <row r="446" s="506" customFormat="1"/>
    <row r="447" s="506" customFormat="1"/>
    <row r="448" s="506" customFormat="1"/>
    <row r="449" s="506" customFormat="1"/>
    <row r="450" s="506" customFormat="1"/>
    <row r="451" s="506" customFormat="1"/>
    <row r="452" s="506" customFormat="1"/>
    <row r="453" s="506" customFormat="1"/>
    <row r="454" s="506" customFormat="1"/>
    <row r="455" s="506" customFormat="1"/>
    <row r="456" s="506" customFormat="1"/>
    <row r="457" s="506" customFormat="1"/>
    <row r="458" s="506" customFormat="1"/>
    <row r="459" s="506" customFormat="1"/>
    <row r="460" s="506" customFormat="1"/>
    <row r="461" s="506" customFormat="1"/>
    <row r="462" s="506" customFormat="1"/>
    <row r="463" s="506" customFormat="1"/>
    <row r="464" s="506" customFormat="1"/>
    <row r="465" s="506" customFormat="1"/>
    <row r="466" s="506" customFormat="1"/>
    <row r="467" s="506" customFormat="1"/>
    <row r="468" s="506" customFormat="1"/>
    <row r="469" s="506" customFormat="1"/>
    <row r="470" s="506" customFormat="1"/>
    <row r="471" s="506" customFormat="1"/>
    <row r="472" s="506" customFormat="1"/>
    <row r="473" s="506" customFormat="1"/>
    <row r="474" s="506" customFormat="1"/>
    <row r="475" s="506" customFormat="1"/>
    <row r="476" s="506" customFormat="1"/>
    <row r="477" s="506" customFormat="1"/>
    <row r="478" s="506" customFormat="1"/>
    <row r="479" s="506" customFormat="1"/>
    <row r="480" s="506" customFormat="1"/>
    <row r="481" s="506" customFormat="1"/>
    <row r="482" s="506" customFormat="1"/>
    <row r="483" s="506" customFormat="1"/>
    <row r="484" s="506" customFormat="1"/>
    <row r="485" s="506" customFormat="1"/>
    <row r="486" s="506" customFormat="1"/>
    <row r="487" s="506" customFormat="1"/>
    <row r="488" s="506" customFormat="1"/>
    <row r="489" s="506" customFormat="1"/>
    <row r="490" s="506" customFormat="1"/>
    <row r="491" s="506" customFormat="1"/>
    <row r="492" s="506" customFormat="1"/>
    <row r="493" s="506" customFormat="1"/>
    <row r="494" s="506" customFormat="1"/>
    <row r="495" s="506" customFormat="1"/>
    <row r="496" s="506" customFormat="1"/>
    <row r="497" s="506" customFormat="1"/>
    <row r="498" s="506" customFormat="1"/>
    <row r="499" s="506" customFormat="1"/>
    <row r="500" s="506" customFormat="1"/>
    <row r="501" s="506" customFormat="1"/>
    <row r="502" s="506" customFormat="1"/>
    <row r="503" s="506" customFormat="1"/>
    <row r="504" s="506" customFormat="1"/>
    <row r="505" s="506" customFormat="1"/>
    <row r="506" s="506" customFormat="1"/>
    <row r="507" s="506" customFormat="1"/>
    <row r="508" s="506" customFormat="1"/>
    <row r="509" s="506" customFormat="1"/>
    <row r="510" s="506" customFormat="1"/>
    <row r="511" s="506" customFormat="1"/>
    <row r="512" s="506" customFormat="1"/>
    <row r="513" s="506" customFormat="1"/>
    <row r="514" s="506" customFormat="1"/>
    <row r="515" s="506" customFormat="1"/>
    <row r="516" s="506" customFormat="1"/>
    <row r="517" s="506" customFormat="1"/>
    <row r="518" s="506" customFormat="1"/>
    <row r="519" s="506" customFormat="1"/>
    <row r="520" s="506" customFormat="1"/>
    <row r="521" s="506" customFormat="1"/>
    <row r="522" s="506" customFormat="1"/>
    <row r="523" s="506" customFormat="1"/>
    <row r="524" s="506" customFormat="1"/>
    <row r="525" s="506" customFormat="1"/>
    <row r="526" s="506" customFormat="1"/>
    <row r="527" s="506" customFormat="1"/>
    <row r="528" s="506" customFormat="1"/>
    <row r="529" s="506" customFormat="1"/>
    <row r="530" s="506" customFormat="1"/>
    <row r="531" s="506" customFormat="1"/>
    <row r="532" s="506" customFormat="1"/>
    <row r="533" s="506" customFormat="1"/>
    <row r="534" s="506" customFormat="1"/>
    <row r="535" s="506" customFormat="1"/>
    <row r="536" s="506" customFormat="1"/>
    <row r="537" s="506" customFormat="1"/>
    <row r="538" s="506" customFormat="1"/>
    <row r="539" s="506" customFormat="1"/>
    <row r="540" s="506" customFormat="1"/>
    <row r="541" s="506" customFormat="1"/>
    <row r="542" s="506" customFormat="1"/>
    <row r="543" s="506" customFormat="1"/>
    <row r="544" s="506" customFormat="1"/>
    <row r="545" s="506" customFormat="1"/>
    <row r="546" s="506" customFormat="1"/>
    <row r="547" s="506" customFormat="1"/>
    <row r="548" s="506" customFormat="1"/>
    <row r="549" s="506" customFormat="1"/>
    <row r="550" s="506" customFormat="1"/>
    <row r="551" s="506" customFormat="1"/>
    <row r="552" s="506" customFormat="1"/>
    <row r="553" s="506" customFormat="1"/>
    <row r="554" s="506" customFormat="1"/>
    <row r="555" s="506" customFormat="1"/>
    <row r="556" s="506" customFormat="1"/>
    <row r="557" s="506" customFormat="1"/>
    <row r="558" s="506" customFormat="1"/>
    <row r="559" s="506" customFormat="1"/>
    <row r="560" s="506" customFormat="1"/>
    <row r="561" s="506" customFormat="1"/>
    <row r="562" s="506" customFormat="1"/>
    <row r="563" s="506" customFormat="1"/>
    <row r="564" s="506" customFormat="1"/>
    <row r="565" s="506" customFormat="1"/>
    <row r="566" s="506" customFormat="1"/>
    <row r="567" s="506" customFormat="1"/>
    <row r="568" s="506" customFormat="1"/>
    <row r="569" s="506" customFormat="1"/>
    <row r="570" s="506" customFormat="1"/>
    <row r="571" s="506" customFormat="1"/>
    <row r="572" s="506" customFormat="1"/>
    <row r="573" s="506" customFormat="1"/>
    <row r="574" s="506" customFormat="1"/>
    <row r="575" s="506" customFormat="1"/>
    <row r="576" s="506" customFormat="1"/>
    <row r="577" s="506" customFormat="1"/>
    <row r="578" s="506" customFormat="1"/>
    <row r="579" s="506" customFormat="1"/>
    <row r="580" s="506" customFormat="1"/>
    <row r="581" s="506" customFormat="1"/>
    <row r="582" s="506" customFormat="1"/>
    <row r="583" s="506" customFormat="1"/>
    <row r="584" s="506" customFormat="1"/>
    <row r="585" s="506" customFormat="1"/>
    <row r="586" s="506" customFormat="1"/>
    <row r="587" s="506" customFormat="1"/>
    <row r="588" s="506" customFormat="1"/>
    <row r="589" s="506" customFormat="1"/>
  </sheetData>
  <mergeCells count="2">
    <mergeCell ref="A8:C8"/>
    <mergeCell ref="B41:X41"/>
  </mergeCells>
  <pageMargins left="0.5" right="0.5" top="0.75" bottom="1" header="0.5" footer="0.5"/>
  <pageSetup scale="50" orientation="landscape" horizontalDpi="300" r:id="rId1"/>
  <headerFooter alignWithMargins="0">
    <oddFooter xml:space="preserve">&amp;R2010 PNW Statistical Report    Page 12  </oddFooter>
  </headerFooter>
</worksheet>
</file>

<file path=xl/worksheets/sheet13.xml><?xml version="1.0" encoding="utf-8"?>
<worksheet xmlns="http://schemas.openxmlformats.org/spreadsheetml/2006/main" xmlns:r="http://schemas.openxmlformats.org/officeDocument/2006/relationships">
  <dimension ref="A1:AS421"/>
  <sheetViews>
    <sheetView zoomScale="75" zoomScaleNormal="75" zoomScaleSheetLayoutView="75" workbookViewId="0"/>
  </sheetViews>
  <sheetFormatPr defaultColWidth="10" defaultRowHeight="12.75"/>
  <cols>
    <col min="1" max="2" width="3.7109375" style="510" customWidth="1"/>
    <col min="3" max="3" width="37.7109375" style="510" customWidth="1"/>
    <col min="4" max="4" width="15.85546875" style="508" customWidth="1"/>
    <col min="5" max="5" width="2.7109375" style="508" customWidth="1"/>
    <col min="6" max="6" width="8" style="508" customWidth="1"/>
    <col min="7" max="7" width="2.7109375" style="508" customWidth="1"/>
    <col min="8" max="9" width="2" style="506" customWidth="1"/>
    <col min="10" max="10" width="15.85546875" style="506" customWidth="1"/>
    <col min="11" max="11" width="2.7109375" style="506" customWidth="1"/>
    <col min="12" max="12" width="8" style="506" customWidth="1"/>
    <col min="13" max="13" width="2.7109375" style="506" customWidth="1"/>
    <col min="14" max="14" width="2.140625" style="506" customWidth="1"/>
    <col min="15" max="15" width="15.7109375" style="506" customWidth="1"/>
    <col min="16" max="16" width="2.5703125" style="506" customWidth="1"/>
    <col min="17" max="17" width="8" style="506" customWidth="1"/>
    <col min="18" max="18" width="2.5703125" style="506" customWidth="1"/>
    <col min="19" max="19" width="2.140625" style="506" customWidth="1"/>
    <col min="20" max="20" width="15.7109375" style="507" customWidth="1"/>
    <col min="21" max="21" width="2.5703125" style="507" customWidth="1"/>
    <col min="22" max="22" width="7.85546875" style="507" customWidth="1"/>
    <col min="23" max="23" width="2.5703125" style="507" customWidth="1"/>
    <col min="24" max="24" width="2.140625" style="506" customWidth="1"/>
    <col min="25" max="25" width="15.7109375" style="507" customWidth="1"/>
    <col min="26" max="26" width="2.5703125" style="507" customWidth="1"/>
    <col min="27" max="27" width="8" style="507" customWidth="1"/>
    <col min="28" max="28" width="2.5703125" style="507" customWidth="1"/>
    <col min="29" max="29" width="2.140625" style="506" customWidth="1"/>
    <col min="30" max="30" width="15.7109375" style="507" customWidth="1"/>
    <col min="31" max="31" width="2.5703125" style="507" customWidth="1"/>
    <col min="32" max="32" width="8" style="507" customWidth="1"/>
    <col min="33" max="33" width="2.5703125" style="507" customWidth="1"/>
    <col min="34" max="34" width="2.140625" style="506" customWidth="1"/>
    <col min="35" max="35" width="11.28515625" style="506" customWidth="1"/>
    <col min="36" max="16384" width="10" style="506"/>
  </cols>
  <sheetData>
    <row r="1" spans="1:34" ht="12.75" customHeight="1">
      <c r="A1" s="572" t="s">
        <v>386</v>
      </c>
      <c r="H1" s="508"/>
      <c r="I1" s="508"/>
      <c r="N1" s="508"/>
      <c r="S1" s="508"/>
      <c r="T1" s="506"/>
      <c r="U1" s="506"/>
      <c r="V1" s="506"/>
      <c r="W1" s="506"/>
      <c r="X1" s="508"/>
      <c r="Y1" s="506"/>
      <c r="Z1" s="506"/>
      <c r="AA1" s="506"/>
      <c r="AB1" s="506"/>
      <c r="AD1" s="506"/>
      <c r="AE1" s="506"/>
      <c r="AF1" s="506"/>
      <c r="AG1" s="506"/>
    </row>
    <row r="2" spans="1:34" ht="12.75" customHeight="1">
      <c r="A2" s="572" t="s">
        <v>278</v>
      </c>
      <c r="H2" s="508"/>
      <c r="I2" s="508"/>
      <c r="N2" s="508"/>
      <c r="S2" s="508"/>
      <c r="X2" s="508"/>
    </row>
    <row r="3" spans="1:34" ht="12.75" customHeight="1">
      <c r="A3" s="571"/>
      <c r="H3" s="508"/>
      <c r="I3" s="508"/>
      <c r="N3" s="508"/>
      <c r="S3" s="508"/>
      <c r="X3" s="508"/>
    </row>
    <row r="4" spans="1:34" ht="12.75" customHeight="1"/>
    <row r="5" spans="1:34" ht="12.75" customHeight="1">
      <c r="T5" s="506"/>
      <c r="U5" s="506"/>
      <c r="V5" s="506"/>
      <c r="W5" s="506"/>
      <c r="Y5" s="570"/>
      <c r="Z5" s="570"/>
      <c r="AA5" s="570"/>
      <c r="AB5" s="570"/>
      <c r="AC5" s="570"/>
      <c r="AD5" s="570"/>
      <c r="AE5" s="570"/>
      <c r="AF5" s="570"/>
      <c r="AG5" s="570"/>
      <c r="AH5" s="570"/>
    </row>
    <row r="6" spans="1:34" ht="14.1" customHeight="1">
      <c r="A6" s="569" t="s">
        <v>133</v>
      </c>
      <c r="D6" s="568">
        <v>2010</v>
      </c>
      <c r="E6" s="567"/>
      <c r="F6" s="567"/>
      <c r="H6" s="559"/>
      <c r="J6" s="564">
        <v>2009</v>
      </c>
      <c r="K6" s="563"/>
      <c r="L6" s="563"/>
      <c r="M6" s="562"/>
      <c r="O6" s="564">
        <v>2008</v>
      </c>
      <c r="P6" s="563"/>
      <c r="Q6" s="563"/>
      <c r="R6" s="562"/>
      <c r="S6" s="565"/>
      <c r="T6" s="564">
        <v>2007</v>
      </c>
      <c r="U6" s="563"/>
      <c r="V6" s="563"/>
      <c r="W6" s="562"/>
      <c r="Y6" s="564">
        <v>2006</v>
      </c>
      <c r="Z6" s="563"/>
      <c r="AA6" s="563"/>
      <c r="AB6" s="562"/>
      <c r="AC6" s="562"/>
      <c r="AD6" s="564">
        <v>2005</v>
      </c>
      <c r="AE6" s="563"/>
      <c r="AF6" s="563"/>
      <c r="AG6" s="562"/>
      <c r="AH6" s="562"/>
    </row>
    <row r="7" spans="1:34" ht="12.75" customHeight="1">
      <c r="H7" s="559"/>
      <c r="J7" s="507"/>
      <c r="K7" s="507"/>
      <c r="L7" s="507"/>
      <c r="O7" s="507"/>
      <c r="P7" s="507"/>
      <c r="Q7" s="507"/>
      <c r="W7" s="506"/>
      <c r="AB7" s="506"/>
      <c r="AG7" s="506"/>
    </row>
    <row r="8" spans="1:34" ht="12.75" customHeight="1">
      <c r="A8" s="527" t="s">
        <v>648</v>
      </c>
      <c r="H8" s="523"/>
      <c r="I8" s="508"/>
      <c r="J8" s="507"/>
      <c r="K8" s="507"/>
      <c r="L8" s="507"/>
      <c r="N8" s="508"/>
      <c r="O8" s="507"/>
      <c r="P8" s="507"/>
      <c r="Q8" s="507"/>
      <c r="S8" s="508"/>
      <c r="W8" s="506"/>
      <c r="AB8" s="506"/>
      <c r="AC8" s="508"/>
      <c r="AG8" s="506"/>
    </row>
    <row r="9" spans="1:34" ht="12.75" customHeight="1">
      <c r="A9" s="527"/>
      <c r="H9" s="523"/>
      <c r="I9" s="508"/>
      <c r="J9" s="507"/>
      <c r="K9" s="507"/>
      <c r="L9" s="507"/>
      <c r="N9" s="508"/>
      <c r="O9" s="507"/>
      <c r="P9" s="507"/>
      <c r="Q9" s="507"/>
      <c r="S9" s="508"/>
      <c r="W9" s="506"/>
      <c r="AB9" s="506"/>
      <c r="AC9" s="508"/>
      <c r="AG9" s="506"/>
    </row>
    <row r="10" spans="1:34" ht="12.75" customHeight="1">
      <c r="A10" s="527" t="s">
        <v>328</v>
      </c>
      <c r="H10" s="523"/>
      <c r="I10" s="508"/>
      <c r="J10" s="507"/>
      <c r="K10" s="507"/>
      <c r="L10" s="507"/>
      <c r="N10" s="508"/>
      <c r="O10" s="507"/>
      <c r="P10" s="507"/>
      <c r="Q10" s="507"/>
      <c r="S10" s="508"/>
      <c r="W10" s="506"/>
      <c r="AB10" s="506"/>
      <c r="AC10" s="508"/>
      <c r="AG10" s="506"/>
    </row>
    <row r="11" spans="1:34" ht="12.75" customHeight="1">
      <c r="A11" s="526"/>
      <c r="B11" s="510" t="s">
        <v>476</v>
      </c>
      <c r="H11" s="559"/>
      <c r="T11" s="506"/>
      <c r="U11" s="506"/>
      <c r="V11" s="506"/>
      <c r="W11" s="506"/>
      <c r="Y11" s="506"/>
      <c r="Z11" s="506"/>
      <c r="AA11" s="506"/>
      <c r="AB11" s="506"/>
      <c r="AD11" s="506"/>
      <c r="AE11" s="506"/>
      <c r="AF11" s="506"/>
      <c r="AG11" s="506"/>
    </row>
    <row r="12" spans="1:34" ht="12.75" customHeight="1">
      <c r="A12" s="526"/>
      <c r="C12" s="510" t="s">
        <v>491</v>
      </c>
      <c r="D12" s="66">
        <v>13035500</v>
      </c>
      <c r="F12" s="576">
        <f>(D12/$D$25)*100</f>
        <v>40.898876066067459</v>
      </c>
      <c r="G12" s="530" t="s">
        <v>444</v>
      </c>
      <c r="H12" s="531"/>
      <c r="I12" s="530"/>
      <c r="J12" s="513">
        <v>13214097</v>
      </c>
      <c r="L12" s="575">
        <f>(J12/$J$25)*100</f>
        <v>40.929047876041466</v>
      </c>
      <c r="M12" s="528" t="s">
        <v>444</v>
      </c>
      <c r="O12" s="513">
        <v>13368015</v>
      </c>
      <c r="Q12" s="575">
        <f>(O12/$O$25)*100</f>
        <v>37.779288545690349</v>
      </c>
      <c r="R12" s="528" t="s">
        <v>444</v>
      </c>
      <c r="T12" s="513">
        <v>13771481</v>
      </c>
      <c r="U12" s="506"/>
      <c r="V12" s="575">
        <f>(T12/$T$25)*100</f>
        <v>32.790447476947605</v>
      </c>
      <c r="W12" s="528" t="s">
        <v>444</v>
      </c>
      <c r="Y12" s="513">
        <v>12993961</v>
      </c>
      <c r="Z12" s="506"/>
      <c r="AA12" s="575">
        <f>(Y12/$Y$25)*100</f>
        <v>26.841034210419878</v>
      </c>
      <c r="AB12" s="528" t="s">
        <v>444</v>
      </c>
      <c r="AC12" s="530"/>
      <c r="AD12" s="513">
        <v>12223576</v>
      </c>
      <c r="AE12" s="506"/>
      <c r="AF12" s="575">
        <v>22.126165476550582</v>
      </c>
      <c r="AG12" s="528" t="s">
        <v>444</v>
      </c>
      <c r="AH12" s="528"/>
    </row>
    <row r="13" spans="1:34" ht="12.75" customHeight="1">
      <c r="A13" s="526"/>
      <c r="C13" s="510" t="s">
        <v>483</v>
      </c>
      <c r="D13" s="66">
        <v>12361364</v>
      </c>
      <c r="F13" s="576">
        <f>(D13/$D$25)*100</f>
        <v>38.783774634156565</v>
      </c>
      <c r="H13" s="559"/>
      <c r="J13" s="513">
        <v>12615825</v>
      </c>
      <c r="L13" s="575">
        <f>(J13/$J$25)*100</f>
        <v>39.075973592502066</v>
      </c>
      <c r="O13" s="513">
        <v>12870469</v>
      </c>
      <c r="Q13" s="575">
        <f>(O13/$O$25)*100</f>
        <v>36.373175977836851</v>
      </c>
      <c r="T13" s="513">
        <v>12850891</v>
      </c>
      <c r="U13" s="506"/>
      <c r="V13" s="575">
        <f>(T13/$T$25)*100</f>
        <v>30.598485839502569</v>
      </c>
      <c r="W13" s="506"/>
      <c r="Y13" s="513">
        <v>12348200</v>
      </c>
      <c r="Z13" s="506"/>
      <c r="AA13" s="575">
        <f>(Y13/$Y$25)*100</f>
        <v>25.507115085008085</v>
      </c>
      <c r="AB13" s="506"/>
      <c r="AC13" s="508"/>
      <c r="AD13" s="513">
        <v>11726801</v>
      </c>
      <c r="AE13" s="506"/>
      <c r="AF13" s="575">
        <v>21.226942053338473</v>
      </c>
      <c r="AG13" s="506"/>
    </row>
    <row r="14" spans="1:34" ht="12.75" customHeight="1">
      <c r="A14" s="526"/>
      <c r="C14" s="510" t="s">
        <v>484</v>
      </c>
      <c r="D14" s="66">
        <v>2149128</v>
      </c>
      <c r="F14" s="576">
        <f>(D14/$D$25)*100</f>
        <v>6.7428882453389152</v>
      </c>
      <c r="H14" s="559"/>
      <c r="J14" s="513">
        <v>2189648</v>
      </c>
      <c r="L14" s="575">
        <f>(J14/$J$25)*100</f>
        <v>6.7821666379230026</v>
      </c>
      <c r="O14" s="513">
        <v>2398338</v>
      </c>
      <c r="Q14" s="575">
        <f>(O14/$O$25)*100</f>
        <v>6.7779325002323754</v>
      </c>
      <c r="T14" s="513">
        <v>2396079</v>
      </c>
      <c r="U14" s="506"/>
      <c r="V14" s="575">
        <f>(T14/$T$25)*100</f>
        <v>5.7051600042230124</v>
      </c>
      <c r="W14" s="506"/>
      <c r="Y14" s="513">
        <v>2475311</v>
      </c>
      <c r="Z14" s="506"/>
      <c r="AA14" s="575">
        <f>(Y14/$Y$25)*100</f>
        <v>5.1131373437575078</v>
      </c>
      <c r="AB14" s="506"/>
      <c r="AC14" s="508"/>
      <c r="AD14" s="513">
        <v>2388095</v>
      </c>
      <c r="AE14" s="506"/>
      <c r="AF14" s="575">
        <v>4.3227436180478662</v>
      </c>
      <c r="AG14" s="506"/>
    </row>
    <row r="15" spans="1:34" ht="12.75" customHeight="1">
      <c r="A15" s="526"/>
      <c r="C15" s="510" t="s">
        <v>485</v>
      </c>
      <c r="D15" s="66">
        <v>20955</v>
      </c>
      <c r="F15" s="576">
        <f>(D15/$D$25)*100</f>
        <v>6.5746304166655944E-2</v>
      </c>
      <c r="H15" s="559"/>
      <c r="J15" s="513">
        <v>23785</v>
      </c>
      <c r="L15" s="575">
        <f>(J15/$J$25)*100</f>
        <v>7.3671125899230652E-2</v>
      </c>
      <c r="O15" s="513">
        <v>23717</v>
      </c>
      <c r="Q15" s="575">
        <f>(O15/$O$25)*100</f>
        <v>6.7026509652939353E-2</v>
      </c>
      <c r="T15" s="513">
        <v>26053</v>
      </c>
      <c r="U15" s="506"/>
      <c r="V15" s="575">
        <f>(T15/$T$25)*100</f>
        <v>6.2033235794822353E-2</v>
      </c>
      <c r="W15" s="506"/>
      <c r="Y15" s="513">
        <v>24960</v>
      </c>
      <c r="Z15" s="506"/>
      <c r="AA15" s="575">
        <f>(Y15/$Y$25)*100</f>
        <v>5.1558736700231762E-2</v>
      </c>
      <c r="AB15" s="506"/>
      <c r="AC15" s="508"/>
      <c r="AD15" s="513">
        <v>23179</v>
      </c>
      <c r="AE15" s="506"/>
      <c r="AF15" s="575">
        <v>0.1</v>
      </c>
      <c r="AG15" s="506"/>
    </row>
    <row r="16" spans="1:34" ht="12.75" customHeight="1">
      <c r="A16" s="526"/>
      <c r="C16" s="510" t="s">
        <v>282</v>
      </c>
      <c r="D16" s="269">
        <v>142516</v>
      </c>
      <c r="E16" s="544"/>
      <c r="F16" s="588">
        <f>(D16/$D$25)*100</f>
        <v>0.44714389332451154</v>
      </c>
      <c r="H16" s="559"/>
      <c r="J16" s="550">
        <v>129941</v>
      </c>
      <c r="K16" s="539"/>
      <c r="L16" s="587">
        <f>(J16/$J$25)*100</f>
        <v>0.4024763409910419</v>
      </c>
      <c r="O16" s="550">
        <v>133049</v>
      </c>
      <c r="P16" s="539"/>
      <c r="Q16" s="587">
        <v>0.3</v>
      </c>
      <c r="T16" s="550">
        <v>126817</v>
      </c>
      <c r="U16" s="539"/>
      <c r="V16" s="587">
        <f>(T16/$T$25)*100</f>
        <v>0.301956352964802</v>
      </c>
      <c r="W16" s="506"/>
      <c r="Y16" s="550">
        <v>127965</v>
      </c>
      <c r="Z16" s="539"/>
      <c r="AA16" s="587">
        <f>(Y16/$Y$25)*100</f>
        <v>0.26433148004187329</v>
      </c>
      <c r="AB16" s="506"/>
      <c r="AC16" s="508"/>
      <c r="AD16" s="550">
        <v>115900</v>
      </c>
      <c r="AE16" s="539"/>
      <c r="AF16" s="587">
        <v>0.20979315535259177</v>
      </c>
      <c r="AG16" s="506"/>
    </row>
    <row r="17" spans="1:37" ht="12.75" customHeight="1">
      <c r="A17" s="526"/>
      <c r="C17" s="510" t="s">
        <v>486</v>
      </c>
      <c r="D17" s="66">
        <f>SUM(D12:D16)</f>
        <v>27709463</v>
      </c>
      <c r="F17" s="576">
        <f>SUM(F12:F16)</f>
        <v>86.938429143054108</v>
      </c>
      <c r="H17" s="559"/>
      <c r="J17" s="513">
        <f>SUM(J12:J16)</f>
        <v>28173296</v>
      </c>
      <c r="L17" s="575">
        <v>87.3</v>
      </c>
      <c r="O17" s="513">
        <f>SUM(O12:O16)</f>
        <v>28793588</v>
      </c>
      <c r="Q17" s="575">
        <v>81.400000000000006</v>
      </c>
      <c r="T17" s="513">
        <f>SUM(T12:T16)</f>
        <v>29171321</v>
      </c>
      <c r="U17" s="506"/>
      <c r="V17" s="575">
        <f>SUM(V12:V16)</f>
        <v>69.458082909432832</v>
      </c>
      <c r="W17" s="506"/>
      <c r="Y17" s="513">
        <f>SUM(Y12:Y16)</f>
        <v>27970397</v>
      </c>
      <c r="Z17" s="506"/>
      <c r="AA17" s="575">
        <f>SUM(AA12:AA16)</f>
        <v>57.777176855927571</v>
      </c>
      <c r="AB17" s="506"/>
      <c r="AC17" s="508"/>
      <c r="AD17" s="513">
        <v>26477551</v>
      </c>
      <c r="AE17" s="506"/>
      <c r="AF17" s="575">
        <v>47.9</v>
      </c>
      <c r="AG17" s="506"/>
      <c r="AI17" s="513"/>
    </row>
    <row r="18" spans="1:37" ht="12.75" customHeight="1">
      <c r="A18" s="526"/>
      <c r="B18" s="510" t="s">
        <v>496</v>
      </c>
      <c r="D18" s="551"/>
      <c r="E18" s="551"/>
      <c r="F18" s="586"/>
      <c r="H18" s="559"/>
      <c r="J18" s="507"/>
      <c r="K18" s="507"/>
      <c r="L18" s="585"/>
      <c r="O18" s="507"/>
      <c r="P18" s="507"/>
      <c r="Q18" s="585"/>
      <c r="V18" s="585"/>
      <c r="W18" s="506"/>
      <c r="AA18" s="585"/>
      <c r="AB18" s="506"/>
      <c r="AC18" s="508"/>
      <c r="AF18" s="585"/>
      <c r="AG18" s="506"/>
      <c r="AI18" s="66"/>
    </row>
    <row r="19" spans="1:37" ht="12.75" customHeight="1">
      <c r="A19" s="526"/>
      <c r="C19" s="510" t="s">
        <v>487</v>
      </c>
      <c r="D19" s="66">
        <v>750268</v>
      </c>
      <c r="E19" s="551"/>
      <c r="F19" s="576">
        <f>(D19/$D$25)*100</f>
        <v>2.3539655516348663</v>
      </c>
      <c r="H19" s="559"/>
      <c r="J19" s="513">
        <v>828379</v>
      </c>
      <c r="K19" s="507"/>
      <c r="L19" s="575">
        <f>(J19/$J$25)*100</f>
        <v>2.565802547878024</v>
      </c>
      <c r="O19" s="513">
        <v>1074702</v>
      </c>
      <c r="P19" s="507"/>
      <c r="Q19" s="575">
        <f>(O19/$O$25)*100</f>
        <v>3.0372106074559695</v>
      </c>
      <c r="T19" s="513">
        <v>923099</v>
      </c>
      <c r="V19" s="575">
        <f>(T19/$T$25)*100</f>
        <v>2.1979356668700234</v>
      </c>
      <c r="W19" s="506"/>
      <c r="Y19" s="513">
        <v>882796</v>
      </c>
      <c r="AA19" s="575">
        <f>(Y19/$Y$25)*100</f>
        <v>1.8235515434302001</v>
      </c>
      <c r="AB19" s="506"/>
      <c r="AC19" s="508"/>
      <c r="AD19" s="513">
        <v>850069</v>
      </c>
      <c r="AF19" s="575">
        <v>1.5387287124885449</v>
      </c>
      <c r="AG19" s="506"/>
      <c r="AI19" s="513"/>
    </row>
    <row r="20" spans="1:37" ht="12.75" customHeight="1">
      <c r="A20" s="526"/>
      <c r="C20" s="510" t="s">
        <v>229</v>
      </c>
      <c r="D20" s="66">
        <v>2754284</v>
      </c>
      <c r="E20" s="551"/>
      <c r="F20" s="576">
        <f>(D20/$D$25)*100</f>
        <v>8.6415649546816429</v>
      </c>
      <c r="H20" s="559"/>
      <c r="J20" s="513">
        <v>2229364</v>
      </c>
      <c r="K20" s="507"/>
      <c r="L20" s="575">
        <f>(J20/$J$25)*100</f>
        <v>6.905182086155663</v>
      </c>
      <c r="O20" s="513">
        <v>2008468</v>
      </c>
      <c r="P20" s="507"/>
      <c r="Q20" s="575">
        <f>(O20/$O$25)*100</f>
        <v>5.6761226036016268</v>
      </c>
      <c r="T20" s="513">
        <v>1480826</v>
      </c>
      <c r="V20" s="575">
        <f>(T20/$T$25)*100</f>
        <v>3.5259059773962154</v>
      </c>
      <c r="W20" s="506"/>
      <c r="Y20" s="513">
        <v>1612972</v>
      </c>
      <c r="AA20" s="575">
        <f>(Y20/$Y$25)*100</f>
        <v>3.3318428947454417</v>
      </c>
      <c r="AB20" s="506"/>
      <c r="AC20" s="508"/>
      <c r="AD20" s="513">
        <v>1335851</v>
      </c>
      <c r="AF20" s="575">
        <v>2.418053463079509</v>
      </c>
      <c r="AG20" s="506"/>
      <c r="AI20" s="513"/>
    </row>
    <row r="21" spans="1:37" ht="12.75" customHeight="1">
      <c r="A21" s="526"/>
      <c r="C21" s="510" t="s">
        <v>494</v>
      </c>
      <c r="D21" s="66">
        <v>658499</v>
      </c>
      <c r="E21" s="551"/>
      <c r="F21" s="576">
        <f>(D21/$D$25)*100</f>
        <v>2.0660403506293856</v>
      </c>
      <c r="H21" s="559"/>
      <c r="J21" s="513">
        <v>1054337</v>
      </c>
      <c r="K21" s="507"/>
      <c r="L21" s="575">
        <v>3.2</v>
      </c>
      <c r="O21" s="513">
        <v>1073672</v>
      </c>
      <c r="P21" s="507"/>
      <c r="Q21" s="575">
        <f>(O21/$O$25)*100</f>
        <v>3.0342997289746045</v>
      </c>
      <c r="T21" s="550">
        <v>1025630</v>
      </c>
      <c r="V21" s="575">
        <f>(T21/$T$25)*100</f>
        <v>2.4420660817657716</v>
      </c>
      <c r="W21" s="506"/>
      <c r="Y21" s="550">
        <v>1590191</v>
      </c>
      <c r="AA21" s="575">
        <f>(Y21/$Y$25)*100</f>
        <v>3.2847852192339042</v>
      </c>
      <c r="AB21" s="506"/>
      <c r="AC21" s="508"/>
      <c r="AD21" s="550">
        <v>3009879</v>
      </c>
      <c r="AF21" s="575">
        <v>5.5</v>
      </c>
      <c r="AG21" s="506"/>
      <c r="AI21" s="514"/>
    </row>
    <row r="22" spans="1:37" ht="12.75" customHeight="1">
      <c r="A22" s="526"/>
      <c r="C22" s="510" t="s">
        <v>488</v>
      </c>
      <c r="D22" s="275">
        <f>SUM(D17:D21)</f>
        <v>31872514</v>
      </c>
      <c r="E22" s="584"/>
      <c r="F22" s="583">
        <f>SUM(F17:F21)</f>
        <v>100</v>
      </c>
      <c r="H22" s="559"/>
      <c r="J22" s="548">
        <f>SUM(J17:J21)</f>
        <v>32285376</v>
      </c>
      <c r="K22" s="582"/>
      <c r="L22" s="581">
        <f>SUM(L17:L21)</f>
        <v>99.970984634033684</v>
      </c>
      <c r="O22" s="548">
        <f>SUM(O17:O21)</f>
        <v>32950430</v>
      </c>
      <c r="P22" s="582"/>
      <c r="Q22" s="581">
        <f>SUM(Q17:Q21)</f>
        <v>93.14763294003221</v>
      </c>
      <c r="T22" s="548">
        <f>SUM(T17:T21)</f>
        <v>32600876</v>
      </c>
      <c r="U22" s="582"/>
      <c r="V22" s="581">
        <f>SUM(V17:V21)</f>
        <v>77.62399063546485</v>
      </c>
      <c r="W22" s="506"/>
      <c r="Y22" s="548">
        <f>SUM(Y17:Y21)</f>
        <v>32056356</v>
      </c>
      <c r="Z22" s="582"/>
      <c r="AA22" s="581">
        <f>SUM(AA17:AA21)</f>
        <v>66.217356513337123</v>
      </c>
      <c r="AB22" s="506"/>
      <c r="AC22" s="508"/>
      <c r="AD22" s="548">
        <v>31673350</v>
      </c>
      <c r="AE22" s="582"/>
      <c r="AF22" s="581">
        <v>57.3</v>
      </c>
      <c r="AG22" s="506"/>
      <c r="AI22" s="513"/>
    </row>
    <row r="23" spans="1:37" ht="12.75" customHeight="1">
      <c r="A23" s="527" t="s">
        <v>128</v>
      </c>
      <c r="D23" s="66"/>
      <c r="F23" s="576"/>
      <c r="H23" s="523"/>
      <c r="I23" s="508"/>
      <c r="J23" s="513"/>
      <c r="L23" s="575"/>
      <c r="N23" s="508"/>
      <c r="O23" s="513"/>
      <c r="Q23" s="575"/>
      <c r="S23" s="508"/>
      <c r="T23" s="513"/>
      <c r="U23" s="506"/>
      <c r="V23" s="575"/>
      <c r="W23" s="506"/>
      <c r="Y23" s="513"/>
      <c r="Z23" s="506"/>
      <c r="AA23" s="575"/>
      <c r="AB23" s="506"/>
      <c r="AC23" s="508"/>
      <c r="AD23" s="513"/>
      <c r="AE23" s="506"/>
      <c r="AF23" s="575"/>
      <c r="AG23" s="506"/>
    </row>
    <row r="24" spans="1:37">
      <c r="B24" s="510" t="s">
        <v>268</v>
      </c>
      <c r="D24" s="218">
        <v>0</v>
      </c>
      <c r="E24" s="544"/>
      <c r="F24" s="543">
        <f>(D24/$J$25)*100</f>
        <v>0</v>
      </c>
      <c r="H24" s="559"/>
      <c r="J24" s="580">
        <v>0</v>
      </c>
      <c r="K24" s="539"/>
      <c r="L24" s="542">
        <f>(J24/$J$25)*100</f>
        <v>0</v>
      </c>
      <c r="O24" s="550">
        <v>2434077</v>
      </c>
      <c r="P24" s="539"/>
      <c r="Q24" s="575">
        <f>(O24/$O$25)*100</f>
        <v>6.8789343313445066</v>
      </c>
      <c r="T24" s="550">
        <v>9397578</v>
      </c>
      <c r="U24" s="539"/>
      <c r="V24" s="575">
        <f>(T24/$T$25)*100</f>
        <v>22.376009364535179</v>
      </c>
      <c r="W24" s="506"/>
      <c r="Y24" s="550">
        <v>16354450</v>
      </c>
      <c r="Z24" s="539"/>
      <c r="AA24" s="575">
        <f>(Y24/$Y$25)*100</f>
        <v>33.78264348666287</v>
      </c>
      <c r="AB24" s="506"/>
      <c r="AC24" s="508"/>
      <c r="AD24" s="550">
        <v>23571541</v>
      </c>
      <c r="AE24" s="539"/>
      <c r="AF24" s="575">
        <v>42.66736810106115</v>
      </c>
      <c r="AG24" s="506"/>
      <c r="AI24" s="513"/>
    </row>
    <row r="25" spans="1:37" ht="15" customHeight="1" thickBot="1">
      <c r="A25" s="510" t="s">
        <v>351</v>
      </c>
      <c r="D25" s="303">
        <f>D24+D22</f>
        <v>31872514</v>
      </c>
      <c r="E25" s="538"/>
      <c r="F25" s="579">
        <f>F24+F22</f>
        <v>100</v>
      </c>
      <c r="G25" s="530" t="s">
        <v>444</v>
      </c>
      <c r="H25" s="531"/>
      <c r="I25" s="530"/>
      <c r="J25" s="578">
        <f>J24+J22</f>
        <v>32285376</v>
      </c>
      <c r="K25" s="535"/>
      <c r="L25" s="577">
        <f>L24+L22</f>
        <v>99.970984634033684</v>
      </c>
      <c r="M25" s="528" t="s">
        <v>444</v>
      </c>
      <c r="O25" s="578">
        <f>O24+O22</f>
        <v>35384507</v>
      </c>
      <c r="P25" s="535"/>
      <c r="Q25" s="577">
        <f>Q24+Q22</f>
        <v>100.02656727137672</v>
      </c>
      <c r="R25" s="528" t="s">
        <v>444</v>
      </c>
      <c r="T25" s="578">
        <f>T24+T22</f>
        <v>41998454</v>
      </c>
      <c r="U25" s="535"/>
      <c r="V25" s="577">
        <f>V24+V22</f>
        <v>100.00000000000003</v>
      </c>
      <c r="W25" s="528" t="s">
        <v>444</v>
      </c>
      <c r="Y25" s="578">
        <f>Y24+Y22</f>
        <v>48410806</v>
      </c>
      <c r="Z25" s="535"/>
      <c r="AA25" s="577">
        <f>AA24+AA22</f>
        <v>100</v>
      </c>
      <c r="AB25" s="528" t="s">
        <v>444</v>
      </c>
      <c r="AC25" s="530"/>
      <c r="AD25" s="578">
        <v>55244891</v>
      </c>
      <c r="AE25" s="535"/>
      <c r="AF25" s="577">
        <v>99.96736810106114</v>
      </c>
      <c r="AG25" s="528" t="s">
        <v>444</v>
      </c>
      <c r="AH25" s="528"/>
      <c r="AI25" s="513"/>
    </row>
    <row r="26" spans="1:37" ht="12.75" customHeight="1" thickTop="1">
      <c r="D26" s="66"/>
      <c r="F26" s="576"/>
      <c r="H26" s="559"/>
      <c r="J26" s="513"/>
      <c r="L26" s="575"/>
      <c r="M26" s="528"/>
      <c r="O26" s="513"/>
      <c r="Q26" s="575"/>
      <c r="R26" s="528"/>
      <c r="T26" s="513"/>
      <c r="U26" s="506"/>
      <c r="V26" s="575"/>
      <c r="W26" s="528"/>
      <c r="Y26" s="513"/>
      <c r="Z26" s="506"/>
      <c r="AA26" s="575"/>
      <c r="AB26" s="528"/>
      <c r="AC26" s="530"/>
      <c r="AD26" s="513"/>
      <c r="AE26" s="506"/>
      <c r="AF26" s="575"/>
      <c r="AG26" s="528"/>
      <c r="AH26" s="528"/>
      <c r="AI26" s="513"/>
    </row>
    <row r="27" spans="1:37" ht="12.75" customHeight="1">
      <c r="A27" s="527" t="s">
        <v>0</v>
      </c>
      <c r="H27" s="523"/>
      <c r="I27" s="508"/>
      <c r="N27" s="508"/>
      <c r="S27" s="508"/>
      <c r="T27" s="506"/>
      <c r="U27" s="506"/>
      <c r="V27" s="506"/>
      <c r="W27" s="506"/>
      <c r="Y27" s="506"/>
      <c r="Z27" s="506"/>
      <c r="AA27" s="506"/>
      <c r="AB27" s="506"/>
      <c r="AC27" s="508"/>
      <c r="AD27" s="506"/>
      <c r="AE27" s="506"/>
      <c r="AF27" s="506"/>
      <c r="AG27" s="506"/>
    </row>
    <row r="28" spans="1:37">
      <c r="B28" s="510" t="s">
        <v>476</v>
      </c>
      <c r="D28" s="532">
        <f>((D17-J17)/J17)*100</f>
        <v>-1.6463568905817767</v>
      </c>
      <c r="E28" s="530" t="s">
        <v>444</v>
      </c>
      <c r="G28" s="530"/>
      <c r="H28" s="531"/>
      <c r="I28" s="530"/>
      <c r="J28" s="529">
        <f>((J17-O17)/O17)*100</f>
        <v>-2.1542712912333122</v>
      </c>
      <c r="K28" s="528" t="s">
        <v>444</v>
      </c>
      <c r="O28" s="529">
        <f>((O17-T17)/T17)*100</f>
        <v>-1.2948779385067957</v>
      </c>
      <c r="P28" s="528" t="s">
        <v>444</v>
      </c>
      <c r="T28" s="529">
        <f>((T17-Y17)/Y17)*100</f>
        <v>4.293553645305785</v>
      </c>
      <c r="U28" s="528" t="s">
        <v>444</v>
      </c>
      <c r="V28" s="506"/>
      <c r="W28" s="506"/>
      <c r="Y28" s="529">
        <f>((Y17-AD17)/AD17)*100</f>
        <v>5.6381573960522253</v>
      </c>
      <c r="Z28" s="528" t="s">
        <v>444</v>
      </c>
      <c r="AA28" s="506"/>
      <c r="AB28" s="506"/>
      <c r="AC28" s="508"/>
      <c r="AD28" s="529">
        <v>4.4342431956552595</v>
      </c>
      <c r="AE28" s="528" t="s">
        <v>444</v>
      </c>
      <c r="AF28" s="506"/>
      <c r="AG28" s="506"/>
    </row>
    <row r="29" spans="1:37">
      <c r="B29" s="510" t="s">
        <v>495</v>
      </c>
      <c r="D29" s="532">
        <f>((D22-J22)/J22)*100</f>
        <v>-1.2787895051926916</v>
      </c>
      <c r="E29" s="530" t="s">
        <v>444</v>
      </c>
      <c r="G29" s="530"/>
      <c r="H29" s="531"/>
      <c r="I29" s="530"/>
      <c r="J29" s="529">
        <f>((J22-O22)/O22)*100</f>
        <v>-2.0183469532871041</v>
      </c>
      <c r="K29" s="528" t="s">
        <v>444</v>
      </c>
      <c r="O29" s="529">
        <f>((O22-T22)/T22)*100</f>
        <v>1.0722227218679645</v>
      </c>
      <c r="P29" s="528" t="s">
        <v>444</v>
      </c>
      <c r="T29" s="529">
        <f>((T22-Y22)/Y22)*100</f>
        <v>1.6986334940877246</v>
      </c>
      <c r="U29" s="528" t="s">
        <v>444</v>
      </c>
      <c r="V29" s="506"/>
      <c r="W29" s="506"/>
      <c r="Y29" s="529">
        <f>((Y22-AD22)/AD22)*100</f>
        <v>1.2092374188394976</v>
      </c>
      <c r="Z29" s="528" t="s">
        <v>444</v>
      </c>
      <c r="AA29" s="506"/>
      <c r="AB29" s="506"/>
      <c r="AC29" s="508"/>
      <c r="AD29" s="529">
        <v>9.9969727117241209</v>
      </c>
      <c r="AE29" s="528" t="s">
        <v>444</v>
      </c>
      <c r="AF29" s="506"/>
      <c r="AG29" s="506"/>
    </row>
    <row r="30" spans="1:37">
      <c r="B30" s="510" t="s">
        <v>221</v>
      </c>
      <c r="D30" s="543">
        <v>0</v>
      </c>
      <c r="E30" s="530" t="s">
        <v>444</v>
      </c>
      <c r="G30" s="530"/>
      <c r="H30" s="531"/>
      <c r="I30" s="530"/>
      <c r="J30" s="529">
        <f>((J24-O24)/O24)*100</f>
        <v>-100</v>
      </c>
      <c r="K30" s="528" t="s">
        <v>444</v>
      </c>
      <c r="O30" s="529">
        <f>((O24-T24)/T24)*100</f>
        <v>-74.09889016084783</v>
      </c>
      <c r="P30" s="528" t="s">
        <v>444</v>
      </c>
      <c r="T30" s="529">
        <f>((T24-Y24)/Y24)*100</f>
        <v>-42.538098193458055</v>
      </c>
      <c r="U30" s="528" t="s">
        <v>444</v>
      </c>
      <c r="V30" s="506"/>
      <c r="W30" s="506"/>
      <c r="Y30" s="529">
        <f>((Y24-AD24)/AD24)*100</f>
        <v>-30.617815780478669</v>
      </c>
      <c r="Z30" s="528" t="s">
        <v>444</v>
      </c>
      <c r="AA30" s="506"/>
      <c r="AB30" s="506"/>
      <c r="AC30" s="508"/>
      <c r="AD30" s="529">
        <v>-21.890705233765967</v>
      </c>
      <c r="AE30" s="528" t="s">
        <v>444</v>
      </c>
      <c r="AF30" s="506"/>
      <c r="AG30" s="506"/>
      <c r="AK30" s="529"/>
    </row>
    <row r="31" spans="1:37">
      <c r="B31" s="510" t="s">
        <v>351</v>
      </c>
      <c r="D31" s="532">
        <f>((D25-J25)/J25)*100</f>
        <v>-1.2787895051926916</v>
      </c>
      <c r="E31" s="530" t="s">
        <v>444</v>
      </c>
      <c r="G31" s="530"/>
      <c r="H31" s="531"/>
      <c r="I31" s="530"/>
      <c r="J31" s="529">
        <f>((J25-O25)/O25)*100</f>
        <v>-8.7584405231362972</v>
      </c>
      <c r="K31" s="528" t="s">
        <v>444</v>
      </c>
      <c r="O31" s="529">
        <f>((O25-T25)/T25)*100</f>
        <v>-15.748072536193833</v>
      </c>
      <c r="P31" s="528" t="s">
        <v>444</v>
      </c>
      <c r="T31" s="529">
        <f>((T25-Y25)/Y25)*100</f>
        <v>-13.24570386206749</v>
      </c>
      <c r="U31" s="528" t="s">
        <v>444</v>
      </c>
      <c r="V31" s="506"/>
      <c r="W31" s="506"/>
      <c r="Y31" s="529">
        <f>((Y25-AD25)/AD25)*100</f>
        <v>-12.370528525434143</v>
      </c>
      <c r="Z31" s="528" t="s">
        <v>444</v>
      </c>
      <c r="AA31" s="506"/>
      <c r="AB31" s="506"/>
      <c r="AC31" s="508"/>
      <c r="AD31" s="529">
        <v>-6.320746459198717</v>
      </c>
      <c r="AE31" s="528" t="s">
        <v>444</v>
      </c>
      <c r="AF31" s="506"/>
      <c r="AG31" s="506"/>
      <c r="AK31" s="529"/>
    </row>
    <row r="32" spans="1:37">
      <c r="T32" s="506"/>
      <c r="U32" s="506"/>
      <c r="V32" s="506"/>
      <c r="W32" s="506"/>
      <c r="Y32" s="506"/>
      <c r="Z32" s="506"/>
      <c r="AA32" s="506"/>
      <c r="AB32" s="506"/>
      <c r="AD32" s="506"/>
      <c r="AE32" s="506"/>
      <c r="AF32" s="506"/>
      <c r="AG32" s="506"/>
      <c r="AK32" s="529"/>
    </row>
    <row r="33" spans="1:45" ht="26.25" customHeight="1">
      <c r="A33" s="515" t="s">
        <v>243</v>
      </c>
      <c r="B33" s="840" t="s">
        <v>206</v>
      </c>
      <c r="C33" s="840"/>
      <c r="D33" s="840"/>
      <c r="E33" s="840"/>
      <c r="F33" s="840"/>
      <c r="G33" s="840"/>
      <c r="H33" s="840"/>
      <c r="I33" s="840"/>
      <c r="J33" s="840"/>
      <c r="K33" s="840"/>
      <c r="L33" s="840"/>
      <c r="M33" s="840"/>
      <c r="N33" s="840"/>
      <c r="O33" s="840"/>
      <c r="P33" s="840"/>
      <c r="Q33" s="840"/>
      <c r="R33" s="840"/>
      <c r="S33" s="840"/>
      <c r="T33" s="840"/>
      <c r="U33" s="840"/>
      <c r="V33" s="840"/>
      <c r="W33" s="840"/>
      <c r="X33" s="840"/>
      <c r="Y33" s="506"/>
      <c r="Z33" s="506"/>
      <c r="AA33" s="506"/>
      <c r="AB33" s="506"/>
      <c r="AD33" s="506"/>
      <c r="AE33" s="506"/>
      <c r="AF33" s="506"/>
      <c r="AG33" s="506"/>
    </row>
    <row r="34" spans="1:45">
      <c r="T34" s="506"/>
      <c r="U34" s="506"/>
      <c r="V34" s="506"/>
      <c r="W34" s="506"/>
      <c r="Y34" s="506"/>
      <c r="Z34" s="506"/>
      <c r="AA34" s="506"/>
      <c r="AB34" s="506"/>
      <c r="AD34" s="506"/>
      <c r="AE34" s="506"/>
      <c r="AF34" s="506"/>
      <c r="AG34" s="506"/>
    </row>
    <row r="35" spans="1:45">
      <c r="T35" s="506"/>
      <c r="U35" s="506"/>
      <c r="V35" s="506"/>
      <c r="W35" s="506"/>
      <c r="Y35" s="506"/>
      <c r="Z35" s="506"/>
      <c r="AA35" s="506"/>
      <c r="AB35" s="506"/>
      <c r="AD35" s="506"/>
      <c r="AE35" s="506"/>
      <c r="AF35" s="506"/>
      <c r="AG35" s="506"/>
    </row>
    <row r="36" spans="1:45">
      <c r="T36" s="506"/>
      <c r="U36" s="506"/>
      <c r="V36" s="506"/>
      <c r="W36" s="506"/>
      <c r="Y36" s="506"/>
      <c r="Z36" s="506"/>
      <c r="AA36" s="506"/>
      <c r="AB36" s="506"/>
      <c r="AD36" s="506"/>
      <c r="AE36" s="506"/>
      <c r="AF36" s="506"/>
      <c r="AG36" s="506"/>
    </row>
    <row r="37" spans="1:45">
      <c r="T37" s="506"/>
      <c r="U37" s="506"/>
      <c r="V37" s="506"/>
      <c r="W37" s="506"/>
      <c r="Y37" s="506"/>
      <c r="Z37" s="506"/>
      <c r="AA37" s="506"/>
      <c r="AB37" s="506"/>
      <c r="AD37" s="506"/>
      <c r="AE37" s="506"/>
      <c r="AF37" s="506"/>
      <c r="AG37" s="506"/>
    </row>
    <row r="38" spans="1:45">
      <c r="T38" s="506"/>
      <c r="U38" s="506"/>
      <c r="V38" s="506"/>
      <c r="W38" s="506"/>
      <c r="Y38" s="506"/>
      <c r="Z38" s="506"/>
      <c r="AA38" s="506"/>
      <c r="AB38" s="506"/>
      <c r="AD38" s="506"/>
      <c r="AE38" s="506"/>
      <c r="AF38" s="506"/>
      <c r="AG38" s="506"/>
    </row>
    <row r="39" spans="1:45">
      <c r="T39" s="506"/>
      <c r="U39" s="506"/>
      <c r="V39" s="506"/>
      <c r="W39" s="506"/>
      <c r="Y39" s="506"/>
      <c r="Z39" s="506"/>
      <c r="AA39" s="506"/>
      <c r="AB39" s="506"/>
      <c r="AD39" s="506"/>
      <c r="AE39" s="506"/>
      <c r="AF39" s="506"/>
      <c r="AG39" s="506"/>
      <c r="AI39" s="574"/>
      <c r="AJ39" s="574"/>
      <c r="AK39" s="524"/>
      <c r="AL39" s="574"/>
      <c r="AM39" s="524"/>
      <c r="AN39" s="574"/>
      <c r="AO39" s="573"/>
      <c r="AP39" s="574"/>
      <c r="AQ39" s="524"/>
      <c r="AR39" s="574"/>
      <c r="AS39" s="573"/>
    </row>
    <row r="40" spans="1:45">
      <c r="T40" s="506"/>
      <c r="U40" s="506"/>
      <c r="V40" s="506"/>
      <c r="W40" s="506"/>
      <c r="Y40" s="506"/>
      <c r="Z40" s="506"/>
      <c r="AA40" s="506"/>
      <c r="AB40" s="506"/>
      <c r="AD40" s="506"/>
      <c r="AE40" s="506"/>
      <c r="AF40" s="506"/>
      <c r="AG40" s="506"/>
    </row>
    <row r="41" spans="1:45">
      <c r="T41" s="506"/>
      <c r="U41" s="506"/>
      <c r="V41" s="506"/>
      <c r="W41" s="506"/>
      <c r="Y41" s="506"/>
      <c r="Z41" s="506"/>
      <c r="AA41" s="506"/>
      <c r="AB41" s="506"/>
      <c r="AD41" s="506"/>
      <c r="AE41" s="506"/>
      <c r="AF41" s="506"/>
      <c r="AG41" s="506"/>
    </row>
    <row r="42" spans="1:45">
      <c r="T42" s="506"/>
      <c r="U42" s="506"/>
      <c r="V42" s="506"/>
      <c r="W42" s="506"/>
      <c r="Y42" s="506"/>
      <c r="Z42" s="506"/>
      <c r="AA42" s="506"/>
      <c r="AB42" s="506"/>
      <c r="AD42" s="506"/>
      <c r="AE42" s="506"/>
      <c r="AF42" s="506"/>
      <c r="AG42" s="506"/>
    </row>
    <row r="43" spans="1:45">
      <c r="T43" s="506"/>
      <c r="U43" s="506"/>
      <c r="V43" s="506"/>
      <c r="W43" s="506"/>
      <c r="Y43" s="506"/>
      <c r="Z43" s="506"/>
      <c r="AA43" s="506"/>
      <c r="AB43" s="506"/>
      <c r="AD43" s="506"/>
      <c r="AE43" s="506"/>
      <c r="AF43" s="506"/>
      <c r="AG43" s="506"/>
    </row>
    <row r="44" spans="1:45">
      <c r="T44" s="506"/>
      <c r="U44" s="506"/>
      <c r="V44" s="506"/>
      <c r="W44" s="506"/>
      <c r="Y44" s="506"/>
      <c r="Z44" s="506"/>
      <c r="AA44" s="506"/>
      <c r="AB44" s="506"/>
      <c r="AD44" s="506"/>
      <c r="AE44" s="506"/>
      <c r="AF44" s="506"/>
      <c r="AG44" s="506"/>
    </row>
    <row r="45" spans="1:45">
      <c r="T45" s="506"/>
      <c r="U45" s="506"/>
      <c r="V45" s="506"/>
      <c r="W45" s="506"/>
      <c r="Y45" s="506"/>
      <c r="Z45" s="506"/>
      <c r="AA45" s="506"/>
      <c r="AB45" s="506"/>
      <c r="AD45" s="506"/>
      <c r="AE45" s="506"/>
      <c r="AF45" s="506"/>
      <c r="AG45" s="506"/>
    </row>
    <row r="46" spans="1:45">
      <c r="T46" s="506"/>
      <c r="U46" s="506"/>
      <c r="V46" s="506"/>
      <c r="W46" s="506"/>
      <c r="Y46" s="506"/>
      <c r="Z46" s="506"/>
      <c r="AA46" s="506"/>
      <c r="AB46" s="506"/>
      <c r="AD46" s="506"/>
      <c r="AE46" s="506"/>
      <c r="AF46" s="506"/>
      <c r="AG46" s="506"/>
    </row>
    <row r="47" spans="1:45">
      <c r="T47" s="506"/>
      <c r="U47" s="506"/>
      <c r="V47" s="506"/>
      <c r="W47" s="506"/>
      <c r="Y47" s="506"/>
      <c r="Z47" s="506"/>
      <c r="AA47" s="506"/>
      <c r="AB47" s="506"/>
      <c r="AD47" s="506"/>
      <c r="AE47" s="506"/>
      <c r="AF47" s="506"/>
      <c r="AG47" s="506"/>
    </row>
    <row r="48" spans="1:45">
      <c r="T48" s="506"/>
      <c r="U48" s="506"/>
      <c r="V48" s="506"/>
      <c r="W48" s="506"/>
      <c r="Y48" s="506"/>
      <c r="Z48" s="506"/>
      <c r="AA48" s="506"/>
      <c r="AB48" s="506"/>
      <c r="AD48" s="506"/>
      <c r="AE48" s="506"/>
      <c r="AF48" s="506"/>
      <c r="AG48" s="506"/>
    </row>
    <row r="49" s="506" customFormat="1"/>
    <row r="50" s="506" customFormat="1"/>
    <row r="51" s="506" customFormat="1"/>
    <row r="52" s="506" customFormat="1"/>
    <row r="53" s="506" customFormat="1"/>
    <row r="54" s="506" customFormat="1"/>
    <row r="55" s="506" customFormat="1"/>
    <row r="56" s="506" customFormat="1"/>
    <row r="57" s="506" customFormat="1"/>
    <row r="58" s="506" customFormat="1"/>
    <row r="59" s="506" customFormat="1"/>
    <row r="60" s="506" customFormat="1"/>
    <row r="61" s="506" customFormat="1"/>
    <row r="62" s="506" customFormat="1"/>
    <row r="63" s="506" customFormat="1"/>
    <row r="64" s="506" customFormat="1"/>
    <row r="65" s="506" customFormat="1"/>
    <row r="66" s="506" customFormat="1"/>
    <row r="67" s="506" customFormat="1"/>
    <row r="68" s="506" customFormat="1"/>
    <row r="69" s="506" customFormat="1"/>
    <row r="70" s="506" customFormat="1"/>
    <row r="71" s="506" customFormat="1"/>
    <row r="72" s="506" customFormat="1"/>
    <row r="73" s="506" customFormat="1"/>
    <row r="74" s="506" customFormat="1"/>
    <row r="75" s="506" customFormat="1"/>
    <row r="76" s="506" customFormat="1"/>
    <row r="77" s="506" customFormat="1"/>
    <row r="78" s="506" customFormat="1"/>
    <row r="79" s="506" customFormat="1"/>
    <row r="80" s="506" customFormat="1"/>
    <row r="81" s="506" customFormat="1"/>
    <row r="82" s="506" customFormat="1"/>
    <row r="83" s="506" customFormat="1"/>
    <row r="84" s="506" customFormat="1"/>
    <row r="85" s="506" customFormat="1"/>
    <row r="86" s="506" customFormat="1"/>
    <row r="87" s="506" customFormat="1"/>
    <row r="88" s="506" customFormat="1"/>
    <row r="89" s="506" customFormat="1"/>
    <row r="90" s="506" customFormat="1"/>
    <row r="91" s="506" customFormat="1"/>
    <row r="92" s="506" customFormat="1"/>
    <row r="93" s="506" customFormat="1"/>
    <row r="94" s="506" customFormat="1"/>
    <row r="95" s="506" customFormat="1"/>
    <row r="96" s="506" customFormat="1"/>
    <row r="97" s="506" customFormat="1"/>
    <row r="98" s="506" customFormat="1"/>
    <row r="99" s="506" customFormat="1"/>
    <row r="100" s="506" customFormat="1"/>
    <row r="101" s="506" customFormat="1"/>
    <row r="102" s="506" customFormat="1"/>
    <row r="103" s="506" customFormat="1"/>
    <row r="104" s="506" customFormat="1"/>
    <row r="105" s="506" customFormat="1"/>
    <row r="106" s="506" customFormat="1"/>
    <row r="107" s="506" customFormat="1"/>
    <row r="108" s="506" customFormat="1"/>
    <row r="109" s="506" customFormat="1"/>
    <row r="110" s="506" customFormat="1"/>
    <row r="111" s="506" customFormat="1"/>
    <row r="112" s="506" customFormat="1"/>
    <row r="113" s="506" customFormat="1"/>
    <row r="114" s="506" customFormat="1"/>
    <row r="115" s="506" customFormat="1"/>
    <row r="116" s="506" customFormat="1"/>
    <row r="117" s="506" customFormat="1"/>
    <row r="118" s="506" customFormat="1"/>
    <row r="119" s="506" customFormat="1"/>
    <row r="120" s="506" customFormat="1"/>
    <row r="121" s="506" customFormat="1"/>
    <row r="122" s="506" customFormat="1"/>
    <row r="123" s="506" customFormat="1"/>
    <row r="124" s="506" customFormat="1"/>
    <row r="125" s="506" customFormat="1"/>
    <row r="126" s="506" customFormat="1"/>
    <row r="127" s="506" customFormat="1"/>
    <row r="128" s="506" customFormat="1"/>
    <row r="129" s="506" customFormat="1"/>
    <row r="130" s="506" customFormat="1"/>
    <row r="131" s="506" customFormat="1"/>
    <row r="132" s="506" customFormat="1"/>
    <row r="133" s="506" customFormat="1"/>
    <row r="134" s="506" customFormat="1"/>
    <row r="135" s="506" customFormat="1"/>
    <row r="136" s="506" customFormat="1"/>
    <row r="137" s="506" customFormat="1"/>
    <row r="138" s="506" customFormat="1"/>
    <row r="139" s="506" customFormat="1"/>
    <row r="140" s="506" customFormat="1"/>
    <row r="141" s="506" customFormat="1"/>
    <row r="142" s="506" customFormat="1"/>
    <row r="143" s="506" customFormat="1"/>
    <row r="144" s="506" customFormat="1"/>
    <row r="145" s="506" customFormat="1"/>
    <row r="146" s="506" customFormat="1"/>
    <row r="147" s="506" customFormat="1"/>
    <row r="148" s="506" customFormat="1"/>
    <row r="149" s="506" customFormat="1"/>
    <row r="150" s="506" customFormat="1"/>
    <row r="151" s="506" customFormat="1"/>
    <row r="152" s="506" customFormat="1"/>
    <row r="153" s="506" customFormat="1"/>
    <row r="154" s="506" customFormat="1"/>
    <row r="155" s="506" customFormat="1"/>
    <row r="156" s="506" customFormat="1"/>
    <row r="157" s="506" customFormat="1"/>
    <row r="158" s="506" customFormat="1"/>
    <row r="159" s="506" customFormat="1"/>
    <row r="160" s="506" customFormat="1"/>
    <row r="161" s="506" customFormat="1"/>
    <row r="162" s="506" customFormat="1"/>
    <row r="163" s="506" customFormat="1"/>
    <row r="164" s="506" customFormat="1"/>
    <row r="165" s="506" customFormat="1"/>
    <row r="166" s="506" customFormat="1"/>
    <row r="167" s="506" customFormat="1"/>
    <row r="168" s="506" customFormat="1"/>
    <row r="169" s="506" customFormat="1"/>
    <row r="170" s="506" customFormat="1"/>
    <row r="171" s="506" customFormat="1"/>
    <row r="172" s="506" customFormat="1"/>
    <row r="173" s="506" customFormat="1"/>
    <row r="174" s="506" customFormat="1"/>
    <row r="175" s="506" customFormat="1"/>
    <row r="176" s="506" customFormat="1"/>
    <row r="177" s="506" customFormat="1"/>
    <row r="178" s="506" customFormat="1"/>
    <row r="179" s="506" customFormat="1"/>
    <row r="180" s="506" customFormat="1"/>
    <row r="181" s="506" customFormat="1"/>
    <row r="182" s="506" customFormat="1"/>
    <row r="183" s="506" customFormat="1"/>
    <row r="184" s="506" customFormat="1"/>
    <row r="185" s="506" customFormat="1"/>
    <row r="186" s="506" customFormat="1"/>
    <row r="187" s="506" customFormat="1"/>
    <row r="188" s="506" customFormat="1"/>
    <row r="189" s="506" customFormat="1"/>
    <row r="190" s="506" customFormat="1"/>
    <row r="191" s="506" customFormat="1"/>
    <row r="192" s="506" customFormat="1"/>
    <row r="193" s="506" customFormat="1"/>
    <row r="194" s="506" customFormat="1"/>
    <row r="195" s="506" customFormat="1"/>
    <row r="196" s="506" customFormat="1"/>
    <row r="197" s="506" customFormat="1"/>
    <row r="198" s="506" customFormat="1"/>
    <row r="199" s="506" customFormat="1"/>
    <row r="200" s="506" customFormat="1"/>
    <row r="201" s="506" customFormat="1"/>
    <row r="202" s="506" customFormat="1"/>
    <row r="203" s="506" customFormat="1"/>
    <row r="204" s="506" customFormat="1"/>
    <row r="205" s="506" customFormat="1"/>
    <row r="206" s="506" customFormat="1"/>
    <row r="207" s="506" customFormat="1"/>
    <row r="208" s="506" customFormat="1"/>
    <row r="209" s="506" customFormat="1"/>
    <row r="210" s="506" customFormat="1"/>
    <row r="211" s="506" customFormat="1"/>
    <row r="212" s="506" customFormat="1"/>
    <row r="213" s="506" customFormat="1"/>
    <row r="214" s="506" customFormat="1"/>
    <row r="215" s="506" customFormat="1"/>
    <row r="216" s="506" customFormat="1"/>
    <row r="217" s="506" customFormat="1"/>
    <row r="218" s="506" customFormat="1"/>
    <row r="219" s="506" customFormat="1"/>
    <row r="220" s="506" customFormat="1"/>
    <row r="221" s="506" customFormat="1"/>
    <row r="222" s="506" customFormat="1"/>
    <row r="223" s="506" customFormat="1"/>
    <row r="224" s="506" customFormat="1"/>
    <row r="225" s="506" customFormat="1"/>
    <row r="226" s="506" customFormat="1"/>
    <row r="227" s="506" customFormat="1"/>
    <row r="228" s="506" customFormat="1"/>
    <row r="229" s="506" customFormat="1"/>
    <row r="230" s="506" customFormat="1"/>
    <row r="231" s="506" customFormat="1"/>
    <row r="232" s="506" customFormat="1"/>
    <row r="233" s="506" customFormat="1"/>
    <row r="234" s="506" customFormat="1"/>
    <row r="235" s="506" customFormat="1"/>
    <row r="236" s="506" customFormat="1"/>
    <row r="237" s="506" customFormat="1"/>
    <row r="238" s="506" customFormat="1"/>
    <row r="239" s="506" customFormat="1"/>
    <row r="240" s="506" customFormat="1"/>
    <row r="241" s="506" customFormat="1"/>
    <row r="242" s="506" customFormat="1"/>
    <row r="243" s="506" customFormat="1"/>
    <row r="244" s="506" customFormat="1"/>
    <row r="245" s="506" customFormat="1"/>
    <row r="246" s="506" customFormat="1"/>
    <row r="247" s="506" customFormat="1"/>
    <row r="248" s="506" customFormat="1"/>
    <row r="249" s="506" customFormat="1"/>
    <row r="250" s="506" customFormat="1"/>
    <row r="251" s="506" customFormat="1"/>
    <row r="252" s="506" customFormat="1"/>
    <row r="253" s="506" customFormat="1"/>
    <row r="254" s="506" customFormat="1"/>
    <row r="255" s="506" customFormat="1"/>
    <row r="256" s="506" customFormat="1"/>
    <row r="257" s="506" customFormat="1"/>
    <row r="258" s="506" customFormat="1"/>
    <row r="259" s="506" customFormat="1"/>
    <row r="260" s="506" customFormat="1"/>
    <row r="261" s="506" customFormat="1"/>
    <row r="262" s="506" customFormat="1"/>
    <row r="263" s="506" customFormat="1"/>
    <row r="264" s="506" customFormat="1"/>
    <row r="265" s="506" customFormat="1"/>
    <row r="266" s="506" customFormat="1"/>
    <row r="267" s="506" customFormat="1"/>
    <row r="268" s="506" customFormat="1"/>
    <row r="269" s="506" customFormat="1"/>
    <row r="270" s="506" customFormat="1"/>
    <row r="271" s="506" customFormat="1"/>
    <row r="272" s="506" customFormat="1"/>
    <row r="273" s="506" customFormat="1"/>
    <row r="274" s="506" customFormat="1"/>
    <row r="275" s="506" customFormat="1"/>
    <row r="276" s="506" customFormat="1"/>
    <row r="277" s="506" customFormat="1"/>
    <row r="278" s="506" customFormat="1"/>
    <row r="279" s="506" customFormat="1"/>
    <row r="280" s="506" customFormat="1"/>
    <row r="281" s="506" customFormat="1"/>
    <row r="282" s="506" customFormat="1"/>
    <row r="283" s="506" customFormat="1"/>
    <row r="284" s="506" customFormat="1"/>
    <row r="285" s="506" customFormat="1"/>
    <row r="286" s="506" customFormat="1"/>
    <row r="287" s="506" customFormat="1"/>
    <row r="288" s="506" customFormat="1"/>
    <row r="289" s="506" customFormat="1"/>
    <row r="290" s="506" customFormat="1"/>
    <row r="291" s="506" customFormat="1"/>
    <row r="292" s="506" customFormat="1"/>
    <row r="293" s="506" customFormat="1"/>
    <row r="294" s="506" customFormat="1"/>
    <row r="295" s="506" customFormat="1"/>
    <row r="296" s="506" customFormat="1"/>
    <row r="297" s="506" customFormat="1"/>
    <row r="298" s="506" customFormat="1"/>
    <row r="299" s="506" customFormat="1"/>
    <row r="300" s="506" customFormat="1"/>
    <row r="301" s="506" customFormat="1"/>
    <row r="302" s="506" customFormat="1"/>
    <row r="303" s="506" customFormat="1"/>
    <row r="304" s="506" customFormat="1"/>
    <row r="305" s="506" customFormat="1"/>
    <row r="306" s="506" customFormat="1"/>
    <row r="307" s="506" customFormat="1"/>
    <row r="308" s="506" customFormat="1"/>
    <row r="309" s="506" customFormat="1"/>
    <row r="310" s="506" customFormat="1"/>
    <row r="311" s="506" customFormat="1"/>
    <row r="312" s="506" customFormat="1"/>
    <row r="313" s="506" customFormat="1"/>
    <row r="314" s="506" customFormat="1"/>
    <row r="315" s="506" customFormat="1"/>
    <row r="316" s="506" customFormat="1"/>
    <row r="317" s="506" customFormat="1"/>
    <row r="318" s="506" customFormat="1"/>
    <row r="319" s="506" customFormat="1"/>
    <row r="320" s="506" customFormat="1"/>
    <row r="321" s="506" customFormat="1"/>
    <row r="322" s="506" customFormat="1"/>
    <row r="323" s="506" customFormat="1"/>
    <row r="324" s="506" customFormat="1"/>
    <row r="325" s="506" customFormat="1"/>
    <row r="326" s="506" customFormat="1"/>
    <row r="327" s="506" customFormat="1"/>
    <row r="328" s="506" customFormat="1"/>
    <row r="329" s="506" customFormat="1"/>
    <row r="330" s="506" customFormat="1"/>
    <row r="331" s="506" customFormat="1"/>
    <row r="332" s="506" customFormat="1"/>
    <row r="333" s="506" customFormat="1"/>
    <row r="334" s="506" customFormat="1"/>
    <row r="335" s="506" customFormat="1"/>
    <row r="336" s="506" customFormat="1"/>
    <row r="337" s="506" customFormat="1"/>
    <row r="338" s="506" customFormat="1"/>
    <row r="339" s="506" customFormat="1"/>
    <row r="340" s="506" customFormat="1"/>
    <row r="341" s="506" customFormat="1"/>
    <row r="342" s="506" customFormat="1"/>
    <row r="343" s="506" customFormat="1"/>
    <row r="344" s="506" customFormat="1"/>
    <row r="345" s="506" customFormat="1"/>
    <row r="346" s="506" customFormat="1"/>
    <row r="347" s="506" customFormat="1"/>
    <row r="348" s="506" customFormat="1"/>
    <row r="349" s="506" customFormat="1"/>
    <row r="350" s="506" customFormat="1"/>
    <row r="351" s="506" customFormat="1"/>
    <row r="352" s="506" customFormat="1"/>
    <row r="353" s="506" customFormat="1"/>
    <row r="354" s="506" customFormat="1"/>
    <row r="355" s="506" customFormat="1"/>
    <row r="356" s="506" customFormat="1"/>
    <row r="357" s="506" customFormat="1"/>
    <row r="358" s="506" customFormat="1"/>
    <row r="359" s="506" customFormat="1"/>
    <row r="360" s="506" customFormat="1"/>
    <row r="361" s="506" customFormat="1"/>
    <row r="362" s="506" customFormat="1"/>
    <row r="363" s="506" customFormat="1"/>
    <row r="364" s="506" customFormat="1"/>
    <row r="365" s="506" customFormat="1"/>
    <row r="366" s="506" customFormat="1"/>
    <row r="367" s="506" customFormat="1"/>
    <row r="368" s="506" customFormat="1"/>
    <row r="369" s="506" customFormat="1"/>
    <row r="370" s="506" customFormat="1"/>
    <row r="371" s="506" customFormat="1"/>
    <row r="372" s="506" customFormat="1"/>
    <row r="373" s="506" customFormat="1"/>
    <row r="374" s="506" customFormat="1"/>
    <row r="375" s="506" customFormat="1"/>
    <row r="376" s="506" customFormat="1"/>
    <row r="377" s="506" customFormat="1"/>
    <row r="378" s="506" customFormat="1"/>
    <row r="379" s="506" customFormat="1"/>
    <row r="380" s="506" customFormat="1"/>
    <row r="381" s="506" customFormat="1"/>
    <row r="382" s="506" customFormat="1"/>
    <row r="383" s="506" customFormat="1"/>
    <row r="384" s="506" customFormat="1"/>
    <row r="385" s="506" customFormat="1"/>
    <row r="386" s="506" customFormat="1"/>
    <row r="387" s="506" customFormat="1"/>
    <row r="388" s="506" customFormat="1"/>
    <row r="389" s="506" customFormat="1"/>
    <row r="390" s="506" customFormat="1"/>
    <row r="391" s="506" customFormat="1"/>
    <row r="392" s="506" customFormat="1"/>
    <row r="393" s="506" customFormat="1"/>
    <row r="394" s="506" customFormat="1"/>
    <row r="395" s="506" customFormat="1"/>
    <row r="396" s="506" customFormat="1"/>
    <row r="397" s="506" customFormat="1"/>
    <row r="398" s="506" customFormat="1"/>
    <row r="399" s="506" customFormat="1"/>
    <row r="400" s="506" customFormat="1"/>
    <row r="401" s="506" customFormat="1"/>
    <row r="402" s="506" customFormat="1"/>
    <row r="403" s="506" customFormat="1"/>
    <row r="404" s="506" customFormat="1"/>
    <row r="405" s="506" customFormat="1"/>
    <row r="406" s="506" customFormat="1"/>
    <row r="407" s="506" customFormat="1"/>
    <row r="408" s="506" customFormat="1"/>
    <row r="409" s="506" customFormat="1"/>
    <row r="410" s="506" customFormat="1"/>
    <row r="411" s="506" customFormat="1"/>
    <row r="412" s="506" customFormat="1"/>
    <row r="413" s="506" customFormat="1"/>
    <row r="414" s="506" customFormat="1"/>
    <row r="415" s="506" customFormat="1"/>
    <row r="416" s="506" customFormat="1"/>
    <row r="417" s="506" customFormat="1"/>
    <row r="418" s="506" customFormat="1"/>
    <row r="419" s="506" customFormat="1"/>
    <row r="420" s="506" customFormat="1"/>
    <row r="421" s="506" customFormat="1"/>
  </sheetData>
  <mergeCells count="1">
    <mergeCell ref="B33:X33"/>
  </mergeCells>
  <pageMargins left="0.5" right="0.5" top="0.75" bottom="1" header="0.4" footer="0.5"/>
  <pageSetup scale="50" orientation="landscape" horizontalDpi="300" r:id="rId1"/>
  <headerFooter alignWithMargins="0">
    <oddFooter>&amp;R2010 PNW Statistical Report    Page 13</oddFooter>
  </headerFooter>
</worksheet>
</file>

<file path=xl/worksheets/sheet14.xml><?xml version="1.0" encoding="utf-8"?>
<worksheet xmlns="http://schemas.openxmlformats.org/spreadsheetml/2006/main" xmlns:r="http://schemas.openxmlformats.org/officeDocument/2006/relationships">
  <dimension ref="A1:T36"/>
  <sheetViews>
    <sheetView zoomScale="75" zoomScaleNormal="75" workbookViewId="0"/>
  </sheetViews>
  <sheetFormatPr defaultRowHeight="12.75"/>
  <cols>
    <col min="1" max="3" width="3.7109375" style="186" customWidth="1"/>
    <col min="4" max="4" width="50.7109375" style="186" customWidth="1"/>
    <col min="5" max="5" width="2.7109375" style="2" customWidth="1"/>
    <col min="6" max="6" width="15.85546875" style="2" customWidth="1"/>
    <col min="7" max="8" width="2.140625" style="2" customWidth="1"/>
    <col min="9" max="9" width="15.7109375" style="2" customWidth="1"/>
    <col min="10" max="10" width="2.7109375" style="2" customWidth="1"/>
    <col min="11" max="11" width="15.7109375" style="9" customWidth="1"/>
    <col min="12" max="12" width="2.7109375" style="2" customWidth="1"/>
    <col min="13" max="13" width="15.7109375" style="9" customWidth="1"/>
    <col min="14" max="14" width="2.7109375" style="2" customWidth="1"/>
    <col min="15" max="15" width="15.7109375" style="9" customWidth="1"/>
    <col min="16" max="16" width="2.7109375" style="2" customWidth="1"/>
    <col min="17" max="17" width="15.7109375" style="9" customWidth="1"/>
    <col min="18" max="18" width="2.7109375" style="2" customWidth="1"/>
    <col min="19" max="20" width="2.28515625" style="2" customWidth="1"/>
    <col min="21" max="16384" width="9.140625" style="9"/>
  </cols>
  <sheetData>
    <row r="1" spans="1:20" ht="13.5">
      <c r="A1" s="197" t="s">
        <v>386</v>
      </c>
      <c r="B1" s="197"/>
      <c r="C1" s="197"/>
      <c r="D1" s="197"/>
      <c r="E1" s="197"/>
      <c r="F1" s="197"/>
      <c r="G1" s="197"/>
      <c r="H1" s="158"/>
      <c r="I1" s="412"/>
      <c r="J1" s="412"/>
      <c r="K1" s="412"/>
      <c r="L1" s="158"/>
      <c r="M1" s="403"/>
      <c r="N1" s="158"/>
      <c r="O1" s="117"/>
      <c r="P1" s="158"/>
      <c r="Q1" s="117"/>
      <c r="R1" s="158"/>
      <c r="S1" s="17"/>
    </row>
    <row r="2" spans="1:20" ht="13.5" customHeight="1">
      <c r="A2" s="197" t="s">
        <v>95</v>
      </c>
      <c r="B2" s="197"/>
      <c r="C2" s="197"/>
      <c r="D2" s="197"/>
      <c r="E2" s="197"/>
      <c r="F2" s="197"/>
      <c r="G2" s="197"/>
      <c r="H2" s="158"/>
      <c r="I2" s="412"/>
      <c r="J2" s="412"/>
      <c r="K2" s="412"/>
      <c r="L2" s="158"/>
      <c r="M2" s="403"/>
      <c r="N2" s="158"/>
      <c r="O2" s="117"/>
      <c r="P2" s="158"/>
      <c r="Q2" s="117"/>
      <c r="R2" s="158"/>
      <c r="S2" s="17"/>
    </row>
    <row r="3" spans="1:20">
      <c r="A3" s="340" t="s">
        <v>130</v>
      </c>
      <c r="B3" s="193"/>
      <c r="C3" s="193"/>
      <c r="D3" s="193"/>
      <c r="E3" s="193"/>
      <c r="F3" s="193"/>
      <c r="G3" s="193"/>
      <c r="H3" s="7"/>
      <c r="I3" s="589"/>
      <c r="J3" s="589"/>
      <c r="K3" s="589"/>
      <c r="L3" s="7"/>
      <c r="M3" s="590"/>
      <c r="N3" s="590"/>
      <c r="O3" s="590"/>
      <c r="P3" s="590"/>
      <c r="Q3" s="590"/>
      <c r="R3" s="52"/>
      <c r="S3" s="17"/>
    </row>
    <row r="4" spans="1:20">
      <c r="E4" s="186"/>
      <c r="F4" s="193"/>
      <c r="G4" s="186"/>
      <c r="H4" s="589"/>
      <c r="I4" s="589"/>
      <c r="J4" s="589"/>
      <c r="K4" s="589"/>
      <c r="L4" s="589"/>
      <c r="M4" s="590"/>
      <c r="N4" s="590"/>
      <c r="O4" s="590"/>
      <c r="P4" s="590"/>
      <c r="Q4" s="590"/>
      <c r="R4" s="52"/>
      <c r="S4" s="17"/>
    </row>
    <row r="5" spans="1:20">
      <c r="E5" s="186"/>
      <c r="F5" s="193"/>
      <c r="G5" s="186"/>
      <c r="H5" s="589"/>
      <c r="I5" s="589"/>
      <c r="J5" s="589"/>
      <c r="K5" s="589"/>
      <c r="L5" s="589"/>
      <c r="M5" s="590"/>
      <c r="N5" s="590"/>
      <c r="O5" s="590"/>
      <c r="P5" s="590"/>
      <c r="Q5" s="590"/>
      <c r="R5" s="52"/>
      <c r="S5" s="17"/>
    </row>
    <row r="6" spans="1:20" s="2" customFormat="1">
      <c r="A6" s="186"/>
      <c r="B6" s="186"/>
      <c r="C6" s="186"/>
      <c r="D6" s="186"/>
      <c r="E6" s="186"/>
      <c r="F6" s="193"/>
      <c r="G6" s="186"/>
      <c r="H6" s="589"/>
      <c r="I6" s="589"/>
      <c r="J6" s="589"/>
      <c r="K6" s="589"/>
      <c r="L6" s="589"/>
      <c r="M6" s="590"/>
      <c r="N6" s="590"/>
      <c r="O6" s="161"/>
      <c r="P6" s="161"/>
      <c r="Q6" s="161"/>
      <c r="R6" s="161"/>
      <c r="S6" s="161"/>
    </row>
    <row r="7" spans="1:20" s="2" customFormat="1" ht="14.1" customHeight="1">
      <c r="A7" s="198" t="s">
        <v>133</v>
      </c>
      <c r="B7" s="186"/>
      <c r="C7" s="186"/>
      <c r="D7" s="186"/>
      <c r="E7" s="186"/>
      <c r="F7" s="591">
        <v>2010</v>
      </c>
      <c r="G7" s="208"/>
      <c r="H7" s="589"/>
      <c r="I7" s="379">
        <v>2009</v>
      </c>
      <c r="J7" s="589"/>
      <c r="K7" s="379">
        <v>2008</v>
      </c>
      <c r="L7" s="187"/>
      <c r="M7" s="379">
        <v>2007</v>
      </c>
      <c r="N7" s="206"/>
      <c r="O7" s="379">
        <v>2006</v>
      </c>
      <c r="P7" s="206"/>
      <c r="Q7" s="379">
        <v>2005</v>
      </c>
      <c r="R7" s="377"/>
      <c r="S7" s="129"/>
      <c r="T7" s="32"/>
    </row>
    <row r="8" spans="1:20">
      <c r="E8" s="186"/>
      <c r="F8" s="193"/>
      <c r="G8" s="208"/>
      <c r="H8" s="589"/>
      <c r="I8" s="592"/>
      <c r="J8" s="589"/>
      <c r="K8" s="592"/>
      <c r="L8" s="589"/>
      <c r="M8" s="592"/>
      <c r="N8" s="589"/>
      <c r="O8" s="592"/>
      <c r="P8" s="589"/>
      <c r="Q8" s="592"/>
    </row>
    <row r="9" spans="1:20">
      <c r="A9" s="199" t="s">
        <v>329</v>
      </c>
      <c r="E9" s="186"/>
      <c r="F9" s="193"/>
      <c r="G9" s="208"/>
      <c r="H9" s="589"/>
      <c r="I9" s="593"/>
      <c r="J9" s="589"/>
      <c r="K9" s="593"/>
      <c r="L9" s="589"/>
      <c r="M9" s="593"/>
      <c r="N9" s="589"/>
      <c r="O9" s="593"/>
      <c r="P9" s="589"/>
      <c r="Q9" s="593"/>
    </row>
    <row r="10" spans="1:20">
      <c r="A10" s="186" t="s">
        <v>587</v>
      </c>
      <c r="E10" s="186"/>
      <c r="F10" s="193"/>
      <c r="G10" s="208"/>
      <c r="H10" s="103"/>
      <c r="I10" s="589"/>
      <c r="J10" s="103"/>
      <c r="K10" s="589"/>
      <c r="L10" s="103"/>
      <c r="M10" s="589"/>
      <c r="N10" s="589"/>
      <c r="O10" s="589"/>
      <c r="P10" s="589"/>
      <c r="Q10" s="589"/>
    </row>
    <row r="11" spans="1:20">
      <c r="B11" s="186" t="s">
        <v>137</v>
      </c>
      <c r="E11" s="186"/>
      <c r="F11" s="304">
        <v>1</v>
      </c>
      <c r="G11" s="208"/>
      <c r="H11" s="103"/>
      <c r="I11" s="594">
        <v>-4</v>
      </c>
      <c r="J11" s="103"/>
      <c r="K11" s="594">
        <v>17201</v>
      </c>
      <c r="L11" s="589"/>
      <c r="M11" s="594">
        <v>43199</v>
      </c>
      <c r="N11" s="589"/>
      <c r="O11" s="594">
        <v>45079</v>
      </c>
      <c r="P11" s="589"/>
      <c r="Q11" s="594">
        <v>53685</v>
      </c>
      <c r="S11" s="103"/>
      <c r="T11" s="21"/>
    </row>
    <row r="12" spans="1:20">
      <c r="B12" s="186" t="s">
        <v>269</v>
      </c>
      <c r="E12" s="186"/>
      <c r="F12" s="217">
        <v>0</v>
      </c>
      <c r="G12" s="208"/>
      <c r="H12" s="103"/>
      <c r="I12" s="595">
        <v>0</v>
      </c>
      <c r="J12" s="103"/>
      <c r="K12" s="595">
        <v>4125</v>
      </c>
      <c r="L12" s="589"/>
      <c r="M12" s="595">
        <v>-7128</v>
      </c>
      <c r="N12" s="589"/>
      <c r="O12" s="595">
        <v>-14095</v>
      </c>
      <c r="P12" s="589"/>
      <c r="Q12" s="595">
        <v>-16303</v>
      </c>
      <c r="S12" s="103"/>
      <c r="T12" s="16"/>
    </row>
    <row r="13" spans="1:20">
      <c r="A13" s="186" t="s">
        <v>270</v>
      </c>
      <c r="E13" s="186"/>
      <c r="F13" s="218">
        <v>0</v>
      </c>
      <c r="G13" s="208"/>
      <c r="H13" s="103"/>
      <c r="I13" s="580">
        <v>0</v>
      </c>
      <c r="J13" s="103"/>
      <c r="K13" s="580">
        <v>0</v>
      </c>
      <c r="L13" s="589"/>
      <c r="M13" s="580">
        <v>1714</v>
      </c>
      <c r="N13" s="589"/>
      <c r="O13" s="580">
        <v>350</v>
      </c>
      <c r="P13" s="589"/>
      <c r="Q13" s="580">
        <v>19907</v>
      </c>
      <c r="S13" s="103"/>
      <c r="T13" s="16"/>
    </row>
    <row r="14" spans="1:20" ht="13.5" thickBot="1">
      <c r="A14" s="186" t="s">
        <v>469</v>
      </c>
      <c r="E14" s="186"/>
      <c r="F14" s="221">
        <v>1</v>
      </c>
      <c r="G14" s="208"/>
      <c r="H14" s="103"/>
      <c r="I14" s="596">
        <v>-4</v>
      </c>
      <c r="J14" s="103"/>
      <c r="K14" s="596">
        <f>SUM(K11:K13)</f>
        <v>21326</v>
      </c>
      <c r="L14" s="589"/>
      <c r="M14" s="596">
        <f>SUM(M11:M13)</f>
        <v>37785</v>
      </c>
      <c r="N14" s="589"/>
      <c r="O14" s="596">
        <f>SUM(O11:O13)</f>
        <v>31334</v>
      </c>
      <c r="P14" s="589"/>
      <c r="Q14" s="596">
        <f>SUM(Q11:Q13)</f>
        <v>57289</v>
      </c>
      <c r="S14" s="103"/>
      <c r="T14" s="22"/>
    </row>
    <row r="15" spans="1:20" ht="13.5" thickTop="1">
      <c r="E15" s="186"/>
      <c r="F15" s="80"/>
      <c r="G15" s="208"/>
      <c r="H15" s="589"/>
      <c r="I15" s="597"/>
      <c r="J15" s="589"/>
      <c r="K15" s="597"/>
      <c r="L15" s="589"/>
      <c r="M15" s="597"/>
      <c r="N15" s="589"/>
      <c r="O15" s="597"/>
      <c r="P15" s="589"/>
      <c r="Q15" s="597"/>
      <c r="S15" s="103"/>
      <c r="T15" s="22"/>
    </row>
    <row r="16" spans="1:20">
      <c r="E16" s="186"/>
      <c r="F16" s="8"/>
      <c r="G16" s="208"/>
      <c r="H16" s="589"/>
      <c r="I16" s="593"/>
      <c r="J16" s="589"/>
      <c r="K16" s="593"/>
      <c r="L16" s="589"/>
      <c r="M16" s="593"/>
      <c r="N16" s="589"/>
      <c r="O16" s="593"/>
      <c r="P16" s="589"/>
      <c r="Q16" s="593"/>
      <c r="S16" s="103"/>
    </row>
    <row r="17" spans="1:20">
      <c r="A17" s="199" t="s">
        <v>277</v>
      </c>
      <c r="E17" s="186"/>
      <c r="F17" s="8"/>
      <c r="G17" s="208"/>
      <c r="H17" s="589"/>
      <c r="I17" s="593"/>
      <c r="J17" s="589"/>
      <c r="K17" s="593"/>
      <c r="L17" s="589"/>
      <c r="M17" s="593"/>
      <c r="N17" s="589"/>
      <c r="O17" s="593"/>
      <c r="P17" s="589"/>
      <c r="Q17" s="593"/>
      <c r="S17" s="103"/>
    </row>
    <row r="18" spans="1:20">
      <c r="A18" s="186" t="s">
        <v>416</v>
      </c>
      <c r="E18" s="186"/>
      <c r="F18" s="304">
        <v>1</v>
      </c>
      <c r="G18" s="208"/>
      <c r="H18" s="103"/>
      <c r="I18" s="594">
        <v>-4</v>
      </c>
      <c r="J18" s="103"/>
      <c r="K18" s="594">
        <f>K14</f>
        <v>21326</v>
      </c>
      <c r="L18" s="589"/>
      <c r="M18" s="594">
        <v>34238</v>
      </c>
      <c r="N18" s="589"/>
      <c r="O18" s="594">
        <v>33483</v>
      </c>
      <c r="P18" s="589"/>
      <c r="Q18" s="594">
        <v>51418</v>
      </c>
      <c r="S18" s="103"/>
      <c r="T18" s="27"/>
    </row>
    <row r="19" spans="1:20">
      <c r="A19" s="186" t="s">
        <v>427</v>
      </c>
      <c r="E19" s="186"/>
      <c r="F19" s="218">
        <v>0</v>
      </c>
      <c r="G19" s="208"/>
      <c r="H19" s="103"/>
      <c r="I19" s="580">
        <v>0</v>
      </c>
      <c r="J19" s="103"/>
      <c r="K19" s="580">
        <v>0</v>
      </c>
      <c r="L19" s="589"/>
      <c r="M19" s="550">
        <v>3547</v>
      </c>
      <c r="N19" s="589"/>
      <c r="O19" s="550">
        <v>-2149</v>
      </c>
      <c r="P19" s="589"/>
      <c r="Q19" s="550">
        <v>5871</v>
      </c>
      <c r="S19" s="103"/>
      <c r="T19" s="35"/>
    </row>
    <row r="20" spans="1:20" ht="13.5" thickBot="1">
      <c r="A20" s="186" t="s">
        <v>469</v>
      </c>
      <c r="E20" s="186"/>
      <c r="F20" s="725">
        <v>1</v>
      </c>
      <c r="G20" s="208"/>
      <c r="H20" s="103"/>
      <c r="I20" s="598">
        <v>-4</v>
      </c>
      <c r="J20" s="103"/>
      <c r="K20" s="598">
        <f>SUM(K18:K19)</f>
        <v>21326</v>
      </c>
      <c r="L20" s="589"/>
      <c r="M20" s="598">
        <f>SUM(M18:M19)</f>
        <v>37785</v>
      </c>
      <c r="N20" s="589"/>
      <c r="O20" s="598">
        <f>SUM(O18:O19)</f>
        <v>31334</v>
      </c>
      <c r="P20" s="589"/>
      <c r="Q20" s="598">
        <f>SUM(Q18:Q19)</f>
        <v>57289</v>
      </c>
      <c r="S20" s="103"/>
    </row>
    <row r="21" spans="1:20" ht="13.5" thickTop="1">
      <c r="E21" s="186"/>
      <c r="F21" s="8"/>
      <c r="G21" s="208"/>
      <c r="H21" s="589"/>
      <c r="I21" s="593"/>
      <c r="J21" s="589"/>
      <c r="K21" s="593"/>
      <c r="L21" s="589"/>
      <c r="M21" s="593"/>
      <c r="N21" s="589"/>
      <c r="O21" s="593"/>
      <c r="P21" s="589"/>
      <c r="Q21" s="593"/>
      <c r="S21" s="103"/>
    </row>
    <row r="22" spans="1:20">
      <c r="E22" s="186"/>
      <c r="F22" s="8"/>
      <c r="G22" s="208"/>
      <c r="H22" s="589"/>
      <c r="I22" s="593"/>
      <c r="J22" s="589"/>
      <c r="K22" s="593"/>
      <c r="L22" s="589"/>
      <c r="M22" s="593"/>
      <c r="N22" s="589"/>
      <c r="O22" s="593"/>
      <c r="P22" s="589"/>
      <c r="Q22" s="593"/>
      <c r="S22" s="103"/>
    </row>
    <row r="23" spans="1:20">
      <c r="A23" s="199" t="s">
        <v>166</v>
      </c>
      <c r="B23" s="193"/>
      <c r="E23" s="186"/>
      <c r="F23" s="8"/>
      <c r="G23" s="208"/>
      <c r="H23" s="589"/>
      <c r="I23" s="593"/>
      <c r="J23" s="589"/>
      <c r="K23" s="593"/>
      <c r="L23" s="589"/>
      <c r="M23" s="593"/>
      <c r="N23" s="589"/>
      <c r="O23" s="593"/>
      <c r="P23" s="589"/>
      <c r="Q23" s="593"/>
      <c r="S23" s="103"/>
    </row>
    <row r="24" spans="1:20">
      <c r="A24" s="186" t="s">
        <v>428</v>
      </c>
      <c r="E24" s="186"/>
      <c r="F24" s="211">
        <v>0</v>
      </c>
      <c r="G24" s="208"/>
      <c r="H24" s="589"/>
      <c r="I24" s="599">
        <v>0</v>
      </c>
      <c r="J24" s="589"/>
      <c r="K24" s="594">
        <v>-48</v>
      </c>
      <c r="L24" s="589"/>
      <c r="M24" s="594">
        <v>6869</v>
      </c>
      <c r="N24" s="589"/>
      <c r="O24" s="594">
        <v>13469</v>
      </c>
      <c r="P24" s="589"/>
      <c r="Q24" s="594">
        <v>-6486</v>
      </c>
      <c r="S24" s="103"/>
    </row>
    <row r="25" spans="1:20">
      <c r="A25" s="186" t="s">
        <v>24</v>
      </c>
      <c r="E25" s="186"/>
      <c r="F25" s="217">
        <v>1</v>
      </c>
      <c r="G25" s="208"/>
      <c r="H25" s="589"/>
      <c r="I25" s="595">
        <v>-4</v>
      </c>
      <c r="J25" s="589"/>
      <c r="K25" s="595">
        <v>21374</v>
      </c>
      <c r="L25" s="589"/>
      <c r="M25" s="595">
        <v>30916</v>
      </c>
      <c r="N25" s="589"/>
      <c r="O25" s="595">
        <v>17865</v>
      </c>
      <c r="P25" s="589"/>
      <c r="Q25" s="595">
        <v>58830</v>
      </c>
      <c r="S25" s="103"/>
    </row>
    <row r="26" spans="1:20">
      <c r="A26" s="186" t="s">
        <v>432</v>
      </c>
      <c r="E26" s="186"/>
      <c r="F26" s="217">
        <v>0</v>
      </c>
      <c r="G26" s="208"/>
      <c r="H26" s="589"/>
      <c r="I26" s="595">
        <v>0</v>
      </c>
      <c r="J26" s="589"/>
      <c r="K26" s="595">
        <v>0</v>
      </c>
      <c r="L26" s="589"/>
      <c r="M26" s="595">
        <v>0</v>
      </c>
      <c r="N26" s="589"/>
      <c r="O26" s="595">
        <v>0</v>
      </c>
      <c r="P26" s="589"/>
      <c r="Q26" s="595">
        <v>4945</v>
      </c>
      <c r="S26" s="103"/>
      <c r="T26" s="21"/>
    </row>
    <row r="27" spans="1:20" ht="13.5" thickBot="1">
      <c r="A27" s="186" t="s">
        <v>469</v>
      </c>
      <c r="E27" s="186"/>
      <c r="F27" s="726">
        <v>1</v>
      </c>
      <c r="G27" s="208"/>
      <c r="H27" s="589"/>
      <c r="I27" s="600">
        <v>-4</v>
      </c>
      <c r="J27" s="589"/>
      <c r="K27" s="600">
        <f>SUM(K24:K26)</f>
        <v>21326</v>
      </c>
      <c r="L27" s="589"/>
      <c r="M27" s="600">
        <f>SUM(M24:M26)</f>
        <v>37785</v>
      </c>
      <c r="N27" s="589"/>
      <c r="O27" s="600">
        <f>SUM(O24:O26)</f>
        <v>31334</v>
      </c>
      <c r="P27" s="589"/>
      <c r="Q27" s="600">
        <f>SUM(Q24:Q26)</f>
        <v>57289</v>
      </c>
      <c r="S27" s="103"/>
      <c r="T27" s="22"/>
    </row>
    <row r="28" spans="1:20" ht="13.5" thickTop="1">
      <c r="E28" s="186"/>
      <c r="F28" s="7"/>
      <c r="G28" s="208"/>
      <c r="H28" s="589"/>
      <c r="I28" s="589"/>
      <c r="J28" s="589"/>
      <c r="K28" s="589"/>
      <c r="L28" s="589"/>
      <c r="M28" s="589"/>
      <c r="N28" s="589"/>
      <c r="O28" s="589"/>
      <c r="P28" s="589"/>
      <c r="Q28" s="589"/>
      <c r="S28" s="103"/>
      <c r="T28" s="22"/>
    </row>
    <row r="29" spans="1:20">
      <c r="E29" s="186"/>
      <c r="F29" s="8"/>
      <c r="G29" s="208"/>
      <c r="H29" s="589"/>
      <c r="I29" s="593"/>
      <c r="J29" s="589"/>
      <c r="K29" s="593"/>
      <c r="L29" s="589"/>
      <c r="M29" s="593"/>
      <c r="N29" s="589"/>
      <c r="O29" s="593"/>
      <c r="P29" s="589"/>
      <c r="Q29" s="593"/>
      <c r="S29" s="103"/>
    </row>
    <row r="30" spans="1:20" ht="12.75" customHeight="1" thickBot="1">
      <c r="A30" s="199" t="s">
        <v>637</v>
      </c>
      <c r="B30" s="199"/>
      <c r="C30" s="199"/>
      <c r="D30" s="199"/>
      <c r="E30" s="199"/>
      <c r="F30" s="221">
        <v>0</v>
      </c>
      <c r="G30" s="601"/>
      <c r="H30" s="118"/>
      <c r="I30" s="596">
        <v>0</v>
      </c>
      <c r="J30" s="119"/>
      <c r="K30" s="596">
        <v>4282</v>
      </c>
      <c r="L30" s="118"/>
      <c r="M30" s="596">
        <v>9292</v>
      </c>
      <c r="N30" s="305"/>
      <c r="O30" s="596">
        <v>30179</v>
      </c>
      <c r="P30" s="305"/>
      <c r="Q30" s="596">
        <v>44884</v>
      </c>
      <c r="R30" s="305"/>
      <c r="S30" s="103"/>
      <c r="T30" s="3"/>
    </row>
    <row r="31" spans="1:20" ht="25.5" customHeight="1" thickTop="1">
      <c r="E31" s="186"/>
      <c r="F31" s="193"/>
      <c r="G31" s="186"/>
      <c r="H31" s="589"/>
      <c r="I31" s="589"/>
      <c r="J31" s="589"/>
      <c r="K31" s="589"/>
      <c r="L31" s="589"/>
      <c r="M31" s="593"/>
      <c r="N31" s="589"/>
      <c r="O31" s="593"/>
      <c r="P31" s="589"/>
      <c r="Q31" s="593"/>
    </row>
    <row r="32" spans="1:20" s="103" customFormat="1" ht="37.5" customHeight="1">
      <c r="A32" s="201" t="s">
        <v>409</v>
      </c>
      <c r="B32" s="837" t="s">
        <v>152</v>
      </c>
      <c r="C32" s="837"/>
      <c r="D32" s="837"/>
      <c r="E32" s="837"/>
      <c r="F32" s="837"/>
      <c r="G32" s="837"/>
      <c r="H32" s="837"/>
      <c r="I32" s="837"/>
      <c r="J32" s="837"/>
      <c r="K32" s="837"/>
      <c r="L32" s="837"/>
      <c r="M32" s="837"/>
      <c r="N32" s="837"/>
      <c r="O32" s="837"/>
      <c r="P32" s="385"/>
      <c r="Q32" s="385"/>
      <c r="R32" s="385"/>
    </row>
    <row r="33" spans="1:18" s="103" customFormat="1" ht="36" customHeight="1">
      <c r="A33" s="201"/>
      <c r="B33" s="837"/>
      <c r="C33" s="837"/>
      <c r="D33" s="837"/>
      <c r="E33" s="837"/>
      <c r="F33" s="837"/>
      <c r="G33" s="837"/>
      <c r="H33" s="837"/>
      <c r="I33" s="837"/>
      <c r="J33" s="837"/>
      <c r="K33" s="837"/>
      <c r="L33" s="837"/>
      <c r="M33" s="837"/>
      <c r="N33" s="385"/>
      <c r="O33" s="841"/>
      <c r="P33" s="841"/>
      <c r="Q33" s="841"/>
      <c r="R33" s="841"/>
    </row>
    <row r="36" spans="1:18" ht="16.5" customHeight="1"/>
  </sheetData>
  <customSheetViews>
    <customSheetView guid="{78EABF26-D710-4E97-9982-5034BA00DCB2}" scale="75" showPageBreaks="1" printArea="1">
      <pageMargins left="0.5" right="0.5" top="0.75" bottom="0.5" header="0.4" footer="0.25"/>
      <pageSetup scale="50" orientation="landscape" horizontalDpi="300" r:id="rId1"/>
      <headerFooter alignWithMargins="0">
        <oddFooter xml:space="preserve">&amp;R2009 PNW Statistical Report    Page 14   </oddFooter>
      </headerFooter>
    </customSheetView>
    <customSheetView guid="{CF8C0A6A-966E-4199-A69F-838FC137FC7C}" scale="75" showPageBreaks="1" printArea="1">
      <pageMargins left="0.5" right="0.5" top="0.75" bottom="0.5" header="0.4" footer="0.25"/>
      <pageSetup scale="50" orientation="landscape" horizontalDpi="300" r:id="rId2"/>
      <headerFooter alignWithMargins="0">
        <oddFooter xml:space="preserve">&amp;R2009 PNW Statistical Report    Page 14   </oddFooter>
      </headerFooter>
    </customSheetView>
    <customSheetView guid="{00D76137-0065-4878-A5E6-B91DE9FF37CB}" showPageBreaks="1">
      <pageMargins left="0.5" right="0.5" top="0.75" bottom="0.5" header="0.4" footer="0.25"/>
      <pageSetup scale="50" orientation="landscape" horizontalDpi="300" r:id="rId3"/>
      <headerFooter alignWithMargins="0">
        <oddFooter xml:space="preserve">&amp;R2009 PNW Statistical Report    Page 14   </oddFooter>
      </headerFooter>
    </customSheetView>
    <customSheetView guid="{BAD007A0-1EFD-4C2B-B7C5-7AF3F7BE2776}" showPageBreaks="1" view="pageLayout">
      <selection activeCell="L54" sqref="L54"/>
      <pageMargins left="0.5" right="0.5" top="0.75" bottom="1" header="0.5" footer="0.5"/>
      <pageSetup scale="64" orientation="landscape" horizontalDpi="300" r:id="rId4"/>
      <headerFooter alignWithMargins="0">
        <oddFooter xml:space="preserve">&amp;R2010 PNW Statistical Report    Page </oddFooter>
      </headerFooter>
    </customSheetView>
  </customSheetViews>
  <mergeCells count="3">
    <mergeCell ref="B33:M33"/>
    <mergeCell ref="O33:R33"/>
    <mergeCell ref="B32:O32"/>
  </mergeCells>
  <phoneticPr fontId="10" type="noConversion"/>
  <pageMargins left="0.5" right="0.5" top="0.75" bottom="1" header="0.5" footer="0.5"/>
  <pageSetup scale="50" orientation="landscape" horizontalDpi="300" r:id="rId5"/>
  <headerFooter alignWithMargins="0">
    <oddFooter xml:space="preserve">&amp;R2010 PNW Statistical Report    Page 14 </oddFooter>
  </headerFooter>
</worksheet>
</file>

<file path=xl/worksheets/sheet15.xml><?xml version="1.0" encoding="utf-8"?>
<worksheet xmlns="http://schemas.openxmlformats.org/spreadsheetml/2006/main" xmlns:r="http://schemas.openxmlformats.org/officeDocument/2006/relationships">
  <dimension ref="A1:Y46"/>
  <sheetViews>
    <sheetView zoomScale="75" zoomScaleNormal="75" zoomScaleSheetLayoutView="75" workbookViewId="0"/>
  </sheetViews>
  <sheetFormatPr defaultColWidth="10" defaultRowHeight="12.75"/>
  <cols>
    <col min="1" max="1" width="3.7109375" style="306" customWidth="1"/>
    <col min="2" max="2" width="67.7109375" style="306" customWidth="1"/>
    <col min="3" max="3" width="15.7109375" style="34" customWidth="1"/>
    <col min="4" max="4" width="2.5703125" style="603" customWidth="1"/>
    <col min="5" max="6" width="1.28515625" style="604" customWidth="1"/>
    <col min="7" max="7" width="15.7109375" style="604" customWidth="1"/>
    <col min="8" max="8" width="2.5703125" style="604" customWidth="1"/>
    <col min="9" max="9" width="1.42578125" style="604" customWidth="1"/>
    <col min="10" max="10" width="15.7109375" style="604" customWidth="1"/>
    <col min="11" max="11" width="2.5703125" style="604" customWidth="1"/>
    <col min="12" max="12" width="1.42578125" style="604" customWidth="1"/>
    <col min="13" max="13" width="15.7109375" style="604" customWidth="1"/>
    <col min="14" max="14" width="2.5703125" style="604" customWidth="1"/>
    <col min="15" max="15" width="1.28515625" style="604" customWidth="1"/>
    <col min="16" max="16" width="15.7109375" style="604" customWidth="1"/>
    <col min="17" max="17" width="2.5703125" style="604" customWidth="1"/>
    <col min="18" max="18" width="1.28515625" style="604" customWidth="1"/>
    <col min="19" max="19" width="15.7109375" style="604" customWidth="1"/>
    <col min="20" max="20" width="2.5703125" style="604" customWidth="1"/>
    <col min="21" max="21" width="1.28515625" style="604" customWidth="1"/>
    <col min="22" max="22" width="2.5703125" style="604" customWidth="1"/>
    <col min="23" max="23" width="1.28515625" style="604" customWidth="1"/>
    <col min="24" max="24" width="2.28515625" style="604" customWidth="1"/>
    <col min="25" max="25" width="10.42578125" style="604" customWidth="1"/>
    <col min="26" max="255" width="10" style="604"/>
    <col min="256" max="256" width="3.7109375" style="604" customWidth="1"/>
    <col min="257" max="257" width="67.7109375" style="604" customWidth="1"/>
    <col min="258" max="258" width="15.7109375" style="604" customWidth="1"/>
    <col min="259" max="259" width="2.5703125" style="604" customWidth="1"/>
    <col min="260" max="261" width="1.28515625" style="604" customWidth="1"/>
    <col min="262" max="262" width="15.5703125" style="604" customWidth="1"/>
    <col min="263" max="263" width="2.5703125" style="604" customWidth="1"/>
    <col min="264" max="264" width="1.5703125" style="604" customWidth="1"/>
    <col min="265" max="265" width="15.7109375" style="604" customWidth="1"/>
    <col min="266" max="266" width="2.5703125" style="604" customWidth="1"/>
    <col min="267" max="267" width="1.5703125" style="604" customWidth="1"/>
    <col min="268" max="268" width="15.7109375" style="604" customWidth="1"/>
    <col min="269" max="269" width="2.5703125" style="604" customWidth="1"/>
    <col min="270" max="270" width="2" style="604" customWidth="1"/>
    <col min="271" max="271" width="15.7109375" style="604" customWidth="1"/>
    <col min="272" max="272" width="2.5703125" style="604" customWidth="1"/>
    <col min="273" max="273" width="2.140625" style="604" customWidth="1"/>
    <col min="274" max="274" width="15.7109375" style="604" customWidth="1"/>
    <col min="275" max="275" width="2.5703125" style="604" customWidth="1"/>
    <col min="276" max="276" width="2.28515625" style="604" customWidth="1"/>
    <col min="277" max="277" width="15.7109375" style="604" customWidth="1"/>
    <col min="278" max="278" width="2.5703125" style="604" customWidth="1"/>
    <col min="279" max="280" width="2.28515625" style="604" customWidth="1"/>
    <col min="281" max="281" width="10.42578125" style="604" customWidth="1"/>
    <col min="282" max="511" width="10" style="604"/>
    <col min="512" max="512" width="3.7109375" style="604" customWidth="1"/>
    <col min="513" max="513" width="67.7109375" style="604" customWidth="1"/>
    <col min="514" max="514" width="15.7109375" style="604" customWidth="1"/>
    <col min="515" max="515" width="2.5703125" style="604" customWidth="1"/>
    <col min="516" max="517" width="1.28515625" style="604" customWidth="1"/>
    <col min="518" max="518" width="15.5703125" style="604" customWidth="1"/>
    <col min="519" max="519" width="2.5703125" style="604" customWidth="1"/>
    <col min="520" max="520" width="1.5703125" style="604" customWidth="1"/>
    <col min="521" max="521" width="15.7109375" style="604" customWidth="1"/>
    <col min="522" max="522" width="2.5703125" style="604" customWidth="1"/>
    <col min="523" max="523" width="1.5703125" style="604" customWidth="1"/>
    <col min="524" max="524" width="15.7109375" style="604" customWidth="1"/>
    <col min="525" max="525" width="2.5703125" style="604" customWidth="1"/>
    <col min="526" max="526" width="2" style="604" customWidth="1"/>
    <col min="527" max="527" width="15.7109375" style="604" customWidth="1"/>
    <col min="528" max="528" width="2.5703125" style="604" customWidth="1"/>
    <col min="529" max="529" width="2.140625" style="604" customWidth="1"/>
    <col min="530" max="530" width="15.7109375" style="604" customWidth="1"/>
    <col min="531" max="531" width="2.5703125" style="604" customWidth="1"/>
    <col min="532" max="532" width="2.28515625" style="604" customWidth="1"/>
    <col min="533" max="533" width="15.7109375" style="604" customWidth="1"/>
    <col min="534" max="534" width="2.5703125" style="604" customWidth="1"/>
    <col min="535" max="536" width="2.28515625" style="604" customWidth="1"/>
    <col min="537" max="537" width="10.42578125" style="604" customWidth="1"/>
    <col min="538" max="767" width="10" style="604"/>
    <col min="768" max="768" width="3.7109375" style="604" customWidth="1"/>
    <col min="769" max="769" width="67.7109375" style="604" customWidth="1"/>
    <col min="770" max="770" width="15.7109375" style="604" customWidth="1"/>
    <col min="771" max="771" width="2.5703125" style="604" customWidth="1"/>
    <col min="772" max="773" width="1.28515625" style="604" customWidth="1"/>
    <col min="774" max="774" width="15.5703125" style="604" customWidth="1"/>
    <col min="775" max="775" width="2.5703125" style="604" customWidth="1"/>
    <col min="776" max="776" width="1.5703125" style="604" customWidth="1"/>
    <col min="777" max="777" width="15.7109375" style="604" customWidth="1"/>
    <col min="778" max="778" width="2.5703125" style="604" customWidth="1"/>
    <col min="779" max="779" width="1.5703125" style="604" customWidth="1"/>
    <col min="780" max="780" width="15.7109375" style="604" customWidth="1"/>
    <col min="781" max="781" width="2.5703125" style="604" customWidth="1"/>
    <col min="782" max="782" width="2" style="604" customWidth="1"/>
    <col min="783" max="783" width="15.7109375" style="604" customWidth="1"/>
    <col min="784" max="784" width="2.5703125" style="604" customWidth="1"/>
    <col min="785" max="785" width="2.140625" style="604" customWidth="1"/>
    <col min="786" max="786" width="15.7109375" style="604" customWidth="1"/>
    <col min="787" max="787" width="2.5703125" style="604" customWidth="1"/>
    <col min="788" max="788" width="2.28515625" style="604" customWidth="1"/>
    <col min="789" max="789" width="15.7109375" style="604" customWidth="1"/>
    <col min="790" max="790" width="2.5703125" style="604" customWidth="1"/>
    <col min="791" max="792" width="2.28515625" style="604" customWidth="1"/>
    <col min="793" max="793" width="10.42578125" style="604" customWidth="1"/>
    <col min="794" max="1023" width="10" style="604"/>
    <col min="1024" max="1024" width="3.7109375" style="604" customWidth="1"/>
    <col min="1025" max="1025" width="67.7109375" style="604" customWidth="1"/>
    <col min="1026" max="1026" width="15.7109375" style="604" customWidth="1"/>
    <col min="1027" max="1027" width="2.5703125" style="604" customWidth="1"/>
    <col min="1028" max="1029" width="1.28515625" style="604" customWidth="1"/>
    <col min="1030" max="1030" width="15.5703125" style="604" customWidth="1"/>
    <col min="1031" max="1031" width="2.5703125" style="604" customWidth="1"/>
    <col min="1032" max="1032" width="1.5703125" style="604" customWidth="1"/>
    <col min="1033" max="1033" width="15.7109375" style="604" customWidth="1"/>
    <col min="1034" max="1034" width="2.5703125" style="604" customWidth="1"/>
    <col min="1035" max="1035" width="1.5703125" style="604" customWidth="1"/>
    <col min="1036" max="1036" width="15.7109375" style="604" customWidth="1"/>
    <col min="1037" max="1037" width="2.5703125" style="604" customWidth="1"/>
    <col min="1038" max="1038" width="2" style="604" customWidth="1"/>
    <col min="1039" max="1039" width="15.7109375" style="604" customWidth="1"/>
    <col min="1040" max="1040" width="2.5703125" style="604" customWidth="1"/>
    <col min="1041" max="1041" width="2.140625" style="604" customWidth="1"/>
    <col min="1042" max="1042" width="15.7109375" style="604" customWidth="1"/>
    <col min="1043" max="1043" width="2.5703125" style="604" customWidth="1"/>
    <col min="1044" max="1044" width="2.28515625" style="604" customWidth="1"/>
    <col min="1045" max="1045" width="15.7109375" style="604" customWidth="1"/>
    <col min="1046" max="1046" width="2.5703125" style="604" customWidth="1"/>
    <col min="1047" max="1048" width="2.28515625" style="604" customWidth="1"/>
    <col min="1049" max="1049" width="10.42578125" style="604" customWidth="1"/>
    <col min="1050" max="1279" width="10" style="604"/>
    <col min="1280" max="1280" width="3.7109375" style="604" customWidth="1"/>
    <col min="1281" max="1281" width="67.7109375" style="604" customWidth="1"/>
    <col min="1282" max="1282" width="15.7109375" style="604" customWidth="1"/>
    <col min="1283" max="1283" width="2.5703125" style="604" customWidth="1"/>
    <col min="1284" max="1285" width="1.28515625" style="604" customWidth="1"/>
    <col min="1286" max="1286" width="15.5703125" style="604" customWidth="1"/>
    <col min="1287" max="1287" width="2.5703125" style="604" customWidth="1"/>
    <col min="1288" max="1288" width="1.5703125" style="604" customWidth="1"/>
    <col min="1289" max="1289" width="15.7109375" style="604" customWidth="1"/>
    <col min="1290" max="1290" width="2.5703125" style="604" customWidth="1"/>
    <col min="1291" max="1291" width="1.5703125" style="604" customWidth="1"/>
    <col min="1292" max="1292" width="15.7109375" style="604" customWidth="1"/>
    <col min="1293" max="1293" width="2.5703125" style="604" customWidth="1"/>
    <col min="1294" max="1294" width="2" style="604" customWidth="1"/>
    <col min="1295" max="1295" width="15.7109375" style="604" customWidth="1"/>
    <col min="1296" max="1296" width="2.5703125" style="604" customWidth="1"/>
    <col min="1297" max="1297" width="2.140625" style="604" customWidth="1"/>
    <col min="1298" max="1298" width="15.7109375" style="604" customWidth="1"/>
    <col min="1299" max="1299" width="2.5703125" style="604" customWidth="1"/>
    <col min="1300" max="1300" width="2.28515625" style="604" customWidth="1"/>
    <col min="1301" max="1301" width="15.7109375" style="604" customWidth="1"/>
    <col min="1302" max="1302" width="2.5703125" style="604" customWidth="1"/>
    <col min="1303" max="1304" width="2.28515625" style="604" customWidth="1"/>
    <col min="1305" max="1305" width="10.42578125" style="604" customWidth="1"/>
    <col min="1306" max="1535" width="10" style="604"/>
    <col min="1536" max="1536" width="3.7109375" style="604" customWidth="1"/>
    <col min="1537" max="1537" width="67.7109375" style="604" customWidth="1"/>
    <col min="1538" max="1538" width="15.7109375" style="604" customWidth="1"/>
    <col min="1539" max="1539" width="2.5703125" style="604" customWidth="1"/>
    <col min="1540" max="1541" width="1.28515625" style="604" customWidth="1"/>
    <col min="1542" max="1542" width="15.5703125" style="604" customWidth="1"/>
    <col min="1543" max="1543" width="2.5703125" style="604" customWidth="1"/>
    <col min="1544" max="1544" width="1.5703125" style="604" customWidth="1"/>
    <col min="1545" max="1545" width="15.7109375" style="604" customWidth="1"/>
    <col min="1546" max="1546" width="2.5703125" style="604" customWidth="1"/>
    <col min="1547" max="1547" width="1.5703125" style="604" customWidth="1"/>
    <col min="1548" max="1548" width="15.7109375" style="604" customWidth="1"/>
    <col min="1549" max="1549" width="2.5703125" style="604" customWidth="1"/>
    <col min="1550" max="1550" width="2" style="604" customWidth="1"/>
    <col min="1551" max="1551" width="15.7109375" style="604" customWidth="1"/>
    <col min="1552" max="1552" width="2.5703125" style="604" customWidth="1"/>
    <col min="1553" max="1553" width="2.140625" style="604" customWidth="1"/>
    <col min="1554" max="1554" width="15.7109375" style="604" customWidth="1"/>
    <col min="1555" max="1555" width="2.5703125" style="604" customWidth="1"/>
    <col min="1556" max="1556" width="2.28515625" style="604" customWidth="1"/>
    <col min="1557" max="1557" width="15.7109375" style="604" customWidth="1"/>
    <col min="1558" max="1558" width="2.5703125" style="604" customWidth="1"/>
    <col min="1559" max="1560" width="2.28515625" style="604" customWidth="1"/>
    <col min="1561" max="1561" width="10.42578125" style="604" customWidth="1"/>
    <col min="1562" max="1791" width="10" style="604"/>
    <col min="1792" max="1792" width="3.7109375" style="604" customWidth="1"/>
    <col min="1793" max="1793" width="67.7109375" style="604" customWidth="1"/>
    <col min="1794" max="1794" width="15.7109375" style="604" customWidth="1"/>
    <col min="1795" max="1795" width="2.5703125" style="604" customWidth="1"/>
    <col min="1796" max="1797" width="1.28515625" style="604" customWidth="1"/>
    <col min="1798" max="1798" width="15.5703125" style="604" customWidth="1"/>
    <col min="1799" max="1799" width="2.5703125" style="604" customWidth="1"/>
    <col min="1800" max="1800" width="1.5703125" style="604" customWidth="1"/>
    <col min="1801" max="1801" width="15.7109375" style="604" customWidth="1"/>
    <col min="1802" max="1802" width="2.5703125" style="604" customWidth="1"/>
    <col min="1803" max="1803" width="1.5703125" style="604" customWidth="1"/>
    <col min="1804" max="1804" width="15.7109375" style="604" customWidth="1"/>
    <col min="1805" max="1805" width="2.5703125" style="604" customWidth="1"/>
    <col min="1806" max="1806" width="2" style="604" customWidth="1"/>
    <col min="1807" max="1807" width="15.7109375" style="604" customWidth="1"/>
    <col min="1808" max="1808" width="2.5703125" style="604" customWidth="1"/>
    <col min="1809" max="1809" width="2.140625" style="604" customWidth="1"/>
    <col min="1810" max="1810" width="15.7109375" style="604" customWidth="1"/>
    <col min="1811" max="1811" width="2.5703125" style="604" customWidth="1"/>
    <col min="1812" max="1812" width="2.28515625" style="604" customWidth="1"/>
    <col min="1813" max="1813" width="15.7109375" style="604" customWidth="1"/>
    <col min="1814" max="1814" width="2.5703125" style="604" customWidth="1"/>
    <col min="1815" max="1816" width="2.28515625" style="604" customWidth="1"/>
    <col min="1817" max="1817" width="10.42578125" style="604" customWidth="1"/>
    <col min="1818" max="2047" width="10" style="604"/>
    <col min="2048" max="2048" width="3.7109375" style="604" customWidth="1"/>
    <col min="2049" max="2049" width="67.7109375" style="604" customWidth="1"/>
    <col min="2050" max="2050" width="15.7109375" style="604" customWidth="1"/>
    <col min="2051" max="2051" width="2.5703125" style="604" customWidth="1"/>
    <col min="2052" max="2053" width="1.28515625" style="604" customWidth="1"/>
    <col min="2054" max="2054" width="15.5703125" style="604" customWidth="1"/>
    <col min="2055" max="2055" width="2.5703125" style="604" customWidth="1"/>
    <col min="2056" max="2056" width="1.5703125" style="604" customWidth="1"/>
    <col min="2057" max="2057" width="15.7109375" style="604" customWidth="1"/>
    <col min="2058" max="2058" width="2.5703125" style="604" customWidth="1"/>
    <col min="2059" max="2059" width="1.5703125" style="604" customWidth="1"/>
    <col min="2060" max="2060" width="15.7109375" style="604" customWidth="1"/>
    <col min="2061" max="2061" width="2.5703125" style="604" customWidth="1"/>
    <col min="2062" max="2062" width="2" style="604" customWidth="1"/>
    <col min="2063" max="2063" width="15.7109375" style="604" customWidth="1"/>
    <col min="2064" max="2064" width="2.5703125" style="604" customWidth="1"/>
    <col min="2065" max="2065" width="2.140625" style="604" customWidth="1"/>
    <col min="2066" max="2066" width="15.7109375" style="604" customWidth="1"/>
    <col min="2067" max="2067" width="2.5703125" style="604" customWidth="1"/>
    <col min="2068" max="2068" width="2.28515625" style="604" customWidth="1"/>
    <col min="2069" max="2069" width="15.7109375" style="604" customWidth="1"/>
    <col min="2070" max="2070" width="2.5703125" style="604" customWidth="1"/>
    <col min="2071" max="2072" width="2.28515625" style="604" customWidth="1"/>
    <col min="2073" max="2073" width="10.42578125" style="604" customWidth="1"/>
    <col min="2074" max="2303" width="10" style="604"/>
    <col min="2304" max="2304" width="3.7109375" style="604" customWidth="1"/>
    <col min="2305" max="2305" width="67.7109375" style="604" customWidth="1"/>
    <col min="2306" max="2306" width="15.7109375" style="604" customWidth="1"/>
    <col min="2307" max="2307" width="2.5703125" style="604" customWidth="1"/>
    <col min="2308" max="2309" width="1.28515625" style="604" customWidth="1"/>
    <col min="2310" max="2310" width="15.5703125" style="604" customWidth="1"/>
    <col min="2311" max="2311" width="2.5703125" style="604" customWidth="1"/>
    <col min="2312" max="2312" width="1.5703125" style="604" customWidth="1"/>
    <col min="2313" max="2313" width="15.7109375" style="604" customWidth="1"/>
    <col min="2314" max="2314" width="2.5703125" style="604" customWidth="1"/>
    <col min="2315" max="2315" width="1.5703125" style="604" customWidth="1"/>
    <col min="2316" max="2316" width="15.7109375" style="604" customWidth="1"/>
    <col min="2317" max="2317" width="2.5703125" style="604" customWidth="1"/>
    <col min="2318" max="2318" width="2" style="604" customWidth="1"/>
    <col min="2319" max="2319" width="15.7109375" style="604" customWidth="1"/>
    <col min="2320" max="2320" width="2.5703125" style="604" customWidth="1"/>
    <col min="2321" max="2321" width="2.140625" style="604" customWidth="1"/>
    <col min="2322" max="2322" width="15.7109375" style="604" customWidth="1"/>
    <col min="2323" max="2323" width="2.5703125" style="604" customWidth="1"/>
    <col min="2324" max="2324" width="2.28515625" style="604" customWidth="1"/>
    <col min="2325" max="2325" width="15.7109375" style="604" customWidth="1"/>
    <col min="2326" max="2326" width="2.5703125" style="604" customWidth="1"/>
    <col min="2327" max="2328" width="2.28515625" style="604" customWidth="1"/>
    <col min="2329" max="2329" width="10.42578125" style="604" customWidth="1"/>
    <col min="2330" max="2559" width="10" style="604"/>
    <col min="2560" max="2560" width="3.7109375" style="604" customWidth="1"/>
    <col min="2561" max="2561" width="67.7109375" style="604" customWidth="1"/>
    <col min="2562" max="2562" width="15.7109375" style="604" customWidth="1"/>
    <col min="2563" max="2563" width="2.5703125" style="604" customWidth="1"/>
    <col min="2564" max="2565" width="1.28515625" style="604" customWidth="1"/>
    <col min="2566" max="2566" width="15.5703125" style="604" customWidth="1"/>
    <col min="2567" max="2567" width="2.5703125" style="604" customWidth="1"/>
    <col min="2568" max="2568" width="1.5703125" style="604" customWidth="1"/>
    <col min="2569" max="2569" width="15.7109375" style="604" customWidth="1"/>
    <col min="2570" max="2570" width="2.5703125" style="604" customWidth="1"/>
    <col min="2571" max="2571" width="1.5703125" style="604" customWidth="1"/>
    <col min="2572" max="2572" width="15.7109375" style="604" customWidth="1"/>
    <col min="2573" max="2573" width="2.5703125" style="604" customWidth="1"/>
    <col min="2574" max="2574" width="2" style="604" customWidth="1"/>
    <col min="2575" max="2575" width="15.7109375" style="604" customWidth="1"/>
    <col min="2576" max="2576" width="2.5703125" style="604" customWidth="1"/>
    <col min="2577" max="2577" width="2.140625" style="604" customWidth="1"/>
    <col min="2578" max="2578" width="15.7109375" style="604" customWidth="1"/>
    <col min="2579" max="2579" width="2.5703125" style="604" customWidth="1"/>
    <col min="2580" max="2580" width="2.28515625" style="604" customWidth="1"/>
    <col min="2581" max="2581" width="15.7109375" style="604" customWidth="1"/>
    <col min="2582" max="2582" width="2.5703125" style="604" customWidth="1"/>
    <col min="2583" max="2584" width="2.28515625" style="604" customWidth="1"/>
    <col min="2585" max="2585" width="10.42578125" style="604" customWidth="1"/>
    <col min="2586" max="2815" width="10" style="604"/>
    <col min="2816" max="2816" width="3.7109375" style="604" customWidth="1"/>
    <col min="2817" max="2817" width="67.7109375" style="604" customWidth="1"/>
    <col min="2818" max="2818" width="15.7109375" style="604" customWidth="1"/>
    <col min="2819" max="2819" width="2.5703125" style="604" customWidth="1"/>
    <col min="2820" max="2821" width="1.28515625" style="604" customWidth="1"/>
    <col min="2822" max="2822" width="15.5703125" style="604" customWidth="1"/>
    <col min="2823" max="2823" width="2.5703125" style="604" customWidth="1"/>
    <col min="2824" max="2824" width="1.5703125" style="604" customWidth="1"/>
    <col min="2825" max="2825" width="15.7109375" style="604" customWidth="1"/>
    <col min="2826" max="2826" width="2.5703125" style="604" customWidth="1"/>
    <col min="2827" max="2827" width="1.5703125" style="604" customWidth="1"/>
    <col min="2828" max="2828" width="15.7109375" style="604" customWidth="1"/>
    <col min="2829" max="2829" width="2.5703125" style="604" customWidth="1"/>
    <col min="2830" max="2830" width="2" style="604" customWidth="1"/>
    <col min="2831" max="2831" width="15.7109375" style="604" customWidth="1"/>
    <col min="2832" max="2832" width="2.5703125" style="604" customWidth="1"/>
    <col min="2833" max="2833" width="2.140625" style="604" customWidth="1"/>
    <col min="2834" max="2834" width="15.7109375" style="604" customWidth="1"/>
    <col min="2835" max="2835" width="2.5703125" style="604" customWidth="1"/>
    <col min="2836" max="2836" width="2.28515625" style="604" customWidth="1"/>
    <col min="2837" max="2837" width="15.7109375" style="604" customWidth="1"/>
    <col min="2838" max="2838" width="2.5703125" style="604" customWidth="1"/>
    <col min="2839" max="2840" width="2.28515625" style="604" customWidth="1"/>
    <col min="2841" max="2841" width="10.42578125" style="604" customWidth="1"/>
    <col min="2842" max="3071" width="10" style="604"/>
    <col min="3072" max="3072" width="3.7109375" style="604" customWidth="1"/>
    <col min="3073" max="3073" width="67.7109375" style="604" customWidth="1"/>
    <col min="3074" max="3074" width="15.7109375" style="604" customWidth="1"/>
    <col min="3075" max="3075" width="2.5703125" style="604" customWidth="1"/>
    <col min="3076" max="3077" width="1.28515625" style="604" customWidth="1"/>
    <col min="3078" max="3078" width="15.5703125" style="604" customWidth="1"/>
    <col min="3079" max="3079" width="2.5703125" style="604" customWidth="1"/>
    <col min="3080" max="3080" width="1.5703125" style="604" customWidth="1"/>
    <col min="3081" max="3081" width="15.7109375" style="604" customWidth="1"/>
    <col min="3082" max="3082" width="2.5703125" style="604" customWidth="1"/>
    <col min="3083" max="3083" width="1.5703125" style="604" customWidth="1"/>
    <col min="3084" max="3084" width="15.7109375" style="604" customWidth="1"/>
    <col min="3085" max="3085" width="2.5703125" style="604" customWidth="1"/>
    <col min="3086" max="3086" width="2" style="604" customWidth="1"/>
    <col min="3087" max="3087" width="15.7109375" style="604" customWidth="1"/>
    <col min="3088" max="3088" width="2.5703125" style="604" customWidth="1"/>
    <col min="3089" max="3089" width="2.140625" style="604" customWidth="1"/>
    <col min="3090" max="3090" width="15.7109375" style="604" customWidth="1"/>
    <col min="3091" max="3091" width="2.5703125" style="604" customWidth="1"/>
    <col min="3092" max="3092" width="2.28515625" style="604" customWidth="1"/>
    <col min="3093" max="3093" width="15.7109375" style="604" customWidth="1"/>
    <col min="3094" max="3094" width="2.5703125" style="604" customWidth="1"/>
    <col min="3095" max="3096" width="2.28515625" style="604" customWidth="1"/>
    <col min="3097" max="3097" width="10.42578125" style="604" customWidth="1"/>
    <col min="3098" max="3327" width="10" style="604"/>
    <col min="3328" max="3328" width="3.7109375" style="604" customWidth="1"/>
    <col min="3329" max="3329" width="67.7109375" style="604" customWidth="1"/>
    <col min="3330" max="3330" width="15.7109375" style="604" customWidth="1"/>
    <col min="3331" max="3331" width="2.5703125" style="604" customWidth="1"/>
    <col min="3332" max="3333" width="1.28515625" style="604" customWidth="1"/>
    <col min="3334" max="3334" width="15.5703125" style="604" customWidth="1"/>
    <col min="3335" max="3335" width="2.5703125" style="604" customWidth="1"/>
    <col min="3336" max="3336" width="1.5703125" style="604" customWidth="1"/>
    <col min="3337" max="3337" width="15.7109375" style="604" customWidth="1"/>
    <col min="3338" max="3338" width="2.5703125" style="604" customWidth="1"/>
    <col min="3339" max="3339" width="1.5703125" style="604" customWidth="1"/>
    <col min="3340" max="3340" width="15.7109375" style="604" customWidth="1"/>
    <col min="3341" max="3341" width="2.5703125" style="604" customWidth="1"/>
    <col min="3342" max="3342" width="2" style="604" customWidth="1"/>
    <col min="3343" max="3343" width="15.7109375" style="604" customWidth="1"/>
    <col min="3344" max="3344" width="2.5703125" style="604" customWidth="1"/>
    <col min="3345" max="3345" width="2.140625" style="604" customWidth="1"/>
    <col min="3346" max="3346" width="15.7109375" style="604" customWidth="1"/>
    <col min="3347" max="3347" width="2.5703125" style="604" customWidth="1"/>
    <col min="3348" max="3348" width="2.28515625" style="604" customWidth="1"/>
    <col min="3349" max="3349" width="15.7109375" style="604" customWidth="1"/>
    <col min="3350" max="3350" width="2.5703125" style="604" customWidth="1"/>
    <col min="3351" max="3352" width="2.28515625" style="604" customWidth="1"/>
    <col min="3353" max="3353" width="10.42578125" style="604" customWidth="1"/>
    <col min="3354" max="3583" width="10" style="604"/>
    <col min="3584" max="3584" width="3.7109375" style="604" customWidth="1"/>
    <col min="3585" max="3585" width="67.7109375" style="604" customWidth="1"/>
    <col min="3586" max="3586" width="15.7109375" style="604" customWidth="1"/>
    <col min="3587" max="3587" width="2.5703125" style="604" customWidth="1"/>
    <col min="3588" max="3589" width="1.28515625" style="604" customWidth="1"/>
    <col min="3590" max="3590" width="15.5703125" style="604" customWidth="1"/>
    <col min="3591" max="3591" width="2.5703125" style="604" customWidth="1"/>
    <col min="3592" max="3592" width="1.5703125" style="604" customWidth="1"/>
    <col min="3593" max="3593" width="15.7109375" style="604" customWidth="1"/>
    <col min="3594" max="3594" width="2.5703125" style="604" customWidth="1"/>
    <col min="3595" max="3595" width="1.5703125" style="604" customWidth="1"/>
    <col min="3596" max="3596" width="15.7109375" style="604" customWidth="1"/>
    <col min="3597" max="3597" width="2.5703125" style="604" customWidth="1"/>
    <col min="3598" max="3598" width="2" style="604" customWidth="1"/>
    <col min="3599" max="3599" width="15.7109375" style="604" customWidth="1"/>
    <col min="3600" max="3600" width="2.5703125" style="604" customWidth="1"/>
    <col min="3601" max="3601" width="2.140625" style="604" customWidth="1"/>
    <col min="3602" max="3602" width="15.7109375" style="604" customWidth="1"/>
    <col min="3603" max="3603" width="2.5703125" style="604" customWidth="1"/>
    <col min="3604" max="3604" width="2.28515625" style="604" customWidth="1"/>
    <col min="3605" max="3605" width="15.7109375" style="604" customWidth="1"/>
    <col min="3606" max="3606" width="2.5703125" style="604" customWidth="1"/>
    <col min="3607" max="3608" width="2.28515625" style="604" customWidth="1"/>
    <col min="3609" max="3609" width="10.42578125" style="604" customWidth="1"/>
    <col min="3610" max="3839" width="10" style="604"/>
    <col min="3840" max="3840" width="3.7109375" style="604" customWidth="1"/>
    <col min="3841" max="3841" width="67.7109375" style="604" customWidth="1"/>
    <col min="3842" max="3842" width="15.7109375" style="604" customWidth="1"/>
    <col min="3843" max="3843" width="2.5703125" style="604" customWidth="1"/>
    <col min="3844" max="3845" width="1.28515625" style="604" customWidth="1"/>
    <col min="3846" max="3846" width="15.5703125" style="604" customWidth="1"/>
    <col min="3847" max="3847" width="2.5703125" style="604" customWidth="1"/>
    <col min="3848" max="3848" width="1.5703125" style="604" customWidth="1"/>
    <col min="3849" max="3849" width="15.7109375" style="604" customWidth="1"/>
    <col min="3850" max="3850" width="2.5703125" style="604" customWidth="1"/>
    <col min="3851" max="3851" width="1.5703125" style="604" customWidth="1"/>
    <col min="3852" max="3852" width="15.7109375" style="604" customWidth="1"/>
    <col min="3853" max="3853" width="2.5703125" style="604" customWidth="1"/>
    <col min="3854" max="3854" width="2" style="604" customWidth="1"/>
    <col min="3855" max="3855" width="15.7109375" style="604" customWidth="1"/>
    <col min="3856" max="3856" width="2.5703125" style="604" customWidth="1"/>
    <col min="3857" max="3857" width="2.140625" style="604" customWidth="1"/>
    <col min="3858" max="3858" width="15.7109375" style="604" customWidth="1"/>
    <col min="3859" max="3859" width="2.5703125" style="604" customWidth="1"/>
    <col min="3860" max="3860" width="2.28515625" style="604" customWidth="1"/>
    <col min="3861" max="3861" width="15.7109375" style="604" customWidth="1"/>
    <col min="3862" max="3862" width="2.5703125" style="604" customWidth="1"/>
    <col min="3863" max="3864" width="2.28515625" style="604" customWidth="1"/>
    <col min="3865" max="3865" width="10.42578125" style="604" customWidth="1"/>
    <col min="3866" max="4095" width="10" style="604"/>
    <col min="4096" max="4096" width="3.7109375" style="604" customWidth="1"/>
    <col min="4097" max="4097" width="67.7109375" style="604" customWidth="1"/>
    <col min="4098" max="4098" width="15.7109375" style="604" customWidth="1"/>
    <col min="4099" max="4099" width="2.5703125" style="604" customWidth="1"/>
    <col min="4100" max="4101" width="1.28515625" style="604" customWidth="1"/>
    <col min="4102" max="4102" width="15.5703125" style="604" customWidth="1"/>
    <col min="4103" max="4103" width="2.5703125" style="604" customWidth="1"/>
    <col min="4104" max="4104" width="1.5703125" style="604" customWidth="1"/>
    <col min="4105" max="4105" width="15.7109375" style="604" customWidth="1"/>
    <col min="4106" max="4106" width="2.5703125" style="604" customWidth="1"/>
    <col min="4107" max="4107" width="1.5703125" style="604" customWidth="1"/>
    <col min="4108" max="4108" width="15.7109375" style="604" customWidth="1"/>
    <col min="4109" max="4109" width="2.5703125" style="604" customWidth="1"/>
    <col min="4110" max="4110" width="2" style="604" customWidth="1"/>
    <col min="4111" max="4111" width="15.7109375" style="604" customWidth="1"/>
    <col min="4112" max="4112" width="2.5703125" style="604" customWidth="1"/>
    <col min="4113" max="4113" width="2.140625" style="604" customWidth="1"/>
    <col min="4114" max="4114" width="15.7109375" style="604" customWidth="1"/>
    <col min="4115" max="4115" width="2.5703125" style="604" customWidth="1"/>
    <col min="4116" max="4116" width="2.28515625" style="604" customWidth="1"/>
    <col min="4117" max="4117" width="15.7109375" style="604" customWidth="1"/>
    <col min="4118" max="4118" width="2.5703125" style="604" customWidth="1"/>
    <col min="4119" max="4120" width="2.28515625" style="604" customWidth="1"/>
    <col min="4121" max="4121" width="10.42578125" style="604" customWidth="1"/>
    <col min="4122" max="4351" width="10" style="604"/>
    <col min="4352" max="4352" width="3.7109375" style="604" customWidth="1"/>
    <col min="4353" max="4353" width="67.7109375" style="604" customWidth="1"/>
    <col min="4354" max="4354" width="15.7109375" style="604" customWidth="1"/>
    <col min="4355" max="4355" width="2.5703125" style="604" customWidth="1"/>
    <col min="4356" max="4357" width="1.28515625" style="604" customWidth="1"/>
    <col min="4358" max="4358" width="15.5703125" style="604" customWidth="1"/>
    <col min="4359" max="4359" width="2.5703125" style="604" customWidth="1"/>
    <col min="4360" max="4360" width="1.5703125" style="604" customWidth="1"/>
    <col min="4361" max="4361" width="15.7109375" style="604" customWidth="1"/>
    <col min="4362" max="4362" width="2.5703125" style="604" customWidth="1"/>
    <col min="4363" max="4363" width="1.5703125" style="604" customWidth="1"/>
    <col min="4364" max="4364" width="15.7109375" style="604" customWidth="1"/>
    <col min="4365" max="4365" width="2.5703125" style="604" customWidth="1"/>
    <col min="4366" max="4366" width="2" style="604" customWidth="1"/>
    <col min="4367" max="4367" width="15.7109375" style="604" customWidth="1"/>
    <col min="4368" max="4368" width="2.5703125" style="604" customWidth="1"/>
    <col min="4369" max="4369" width="2.140625" style="604" customWidth="1"/>
    <col min="4370" max="4370" width="15.7109375" style="604" customWidth="1"/>
    <col min="4371" max="4371" width="2.5703125" style="604" customWidth="1"/>
    <col min="4372" max="4372" width="2.28515625" style="604" customWidth="1"/>
    <col min="4373" max="4373" width="15.7109375" style="604" customWidth="1"/>
    <col min="4374" max="4374" width="2.5703125" style="604" customWidth="1"/>
    <col min="4375" max="4376" width="2.28515625" style="604" customWidth="1"/>
    <col min="4377" max="4377" width="10.42578125" style="604" customWidth="1"/>
    <col min="4378" max="4607" width="10" style="604"/>
    <col min="4608" max="4608" width="3.7109375" style="604" customWidth="1"/>
    <col min="4609" max="4609" width="67.7109375" style="604" customWidth="1"/>
    <col min="4610" max="4610" width="15.7109375" style="604" customWidth="1"/>
    <col min="4611" max="4611" width="2.5703125" style="604" customWidth="1"/>
    <col min="4612" max="4613" width="1.28515625" style="604" customWidth="1"/>
    <col min="4614" max="4614" width="15.5703125" style="604" customWidth="1"/>
    <col min="4615" max="4615" width="2.5703125" style="604" customWidth="1"/>
    <col min="4616" max="4616" width="1.5703125" style="604" customWidth="1"/>
    <col min="4617" max="4617" width="15.7109375" style="604" customWidth="1"/>
    <col min="4618" max="4618" width="2.5703125" style="604" customWidth="1"/>
    <col min="4619" max="4619" width="1.5703125" style="604" customWidth="1"/>
    <col min="4620" max="4620" width="15.7109375" style="604" customWidth="1"/>
    <col min="4621" max="4621" width="2.5703125" style="604" customWidth="1"/>
    <col min="4622" max="4622" width="2" style="604" customWidth="1"/>
    <col min="4623" max="4623" width="15.7109375" style="604" customWidth="1"/>
    <col min="4624" max="4624" width="2.5703125" style="604" customWidth="1"/>
    <col min="4625" max="4625" width="2.140625" style="604" customWidth="1"/>
    <col min="4626" max="4626" width="15.7109375" style="604" customWidth="1"/>
    <col min="4627" max="4627" width="2.5703125" style="604" customWidth="1"/>
    <col min="4628" max="4628" width="2.28515625" style="604" customWidth="1"/>
    <col min="4629" max="4629" width="15.7109375" style="604" customWidth="1"/>
    <col min="4630" max="4630" width="2.5703125" style="604" customWidth="1"/>
    <col min="4631" max="4632" width="2.28515625" style="604" customWidth="1"/>
    <col min="4633" max="4633" width="10.42578125" style="604" customWidth="1"/>
    <col min="4634" max="4863" width="10" style="604"/>
    <col min="4864" max="4864" width="3.7109375" style="604" customWidth="1"/>
    <col min="4865" max="4865" width="67.7109375" style="604" customWidth="1"/>
    <col min="4866" max="4866" width="15.7109375" style="604" customWidth="1"/>
    <col min="4867" max="4867" width="2.5703125" style="604" customWidth="1"/>
    <col min="4868" max="4869" width="1.28515625" style="604" customWidth="1"/>
    <col min="4870" max="4870" width="15.5703125" style="604" customWidth="1"/>
    <col min="4871" max="4871" width="2.5703125" style="604" customWidth="1"/>
    <col min="4872" max="4872" width="1.5703125" style="604" customWidth="1"/>
    <col min="4873" max="4873" width="15.7109375" style="604" customWidth="1"/>
    <col min="4874" max="4874" width="2.5703125" style="604" customWidth="1"/>
    <col min="4875" max="4875" width="1.5703125" style="604" customWidth="1"/>
    <col min="4876" max="4876" width="15.7109375" style="604" customWidth="1"/>
    <col min="4877" max="4877" width="2.5703125" style="604" customWidth="1"/>
    <col min="4878" max="4878" width="2" style="604" customWidth="1"/>
    <col min="4879" max="4879" width="15.7109375" style="604" customWidth="1"/>
    <col min="4880" max="4880" width="2.5703125" style="604" customWidth="1"/>
    <col min="4881" max="4881" width="2.140625" style="604" customWidth="1"/>
    <col min="4882" max="4882" width="15.7109375" style="604" customWidth="1"/>
    <col min="4883" max="4883" width="2.5703125" style="604" customWidth="1"/>
    <col min="4884" max="4884" width="2.28515625" style="604" customWidth="1"/>
    <col min="4885" max="4885" width="15.7109375" style="604" customWidth="1"/>
    <col min="4886" max="4886" width="2.5703125" style="604" customWidth="1"/>
    <col min="4887" max="4888" width="2.28515625" style="604" customWidth="1"/>
    <col min="4889" max="4889" width="10.42578125" style="604" customWidth="1"/>
    <col min="4890" max="5119" width="10" style="604"/>
    <col min="5120" max="5120" width="3.7109375" style="604" customWidth="1"/>
    <col min="5121" max="5121" width="67.7109375" style="604" customWidth="1"/>
    <col min="5122" max="5122" width="15.7109375" style="604" customWidth="1"/>
    <col min="5123" max="5123" width="2.5703125" style="604" customWidth="1"/>
    <col min="5124" max="5125" width="1.28515625" style="604" customWidth="1"/>
    <col min="5126" max="5126" width="15.5703125" style="604" customWidth="1"/>
    <col min="5127" max="5127" width="2.5703125" style="604" customWidth="1"/>
    <col min="5128" max="5128" width="1.5703125" style="604" customWidth="1"/>
    <col min="5129" max="5129" width="15.7109375" style="604" customWidth="1"/>
    <col min="5130" max="5130" width="2.5703125" style="604" customWidth="1"/>
    <col min="5131" max="5131" width="1.5703125" style="604" customWidth="1"/>
    <col min="5132" max="5132" width="15.7109375" style="604" customWidth="1"/>
    <col min="5133" max="5133" width="2.5703125" style="604" customWidth="1"/>
    <col min="5134" max="5134" width="2" style="604" customWidth="1"/>
    <col min="5135" max="5135" width="15.7109375" style="604" customWidth="1"/>
    <col min="5136" max="5136" width="2.5703125" style="604" customWidth="1"/>
    <col min="5137" max="5137" width="2.140625" style="604" customWidth="1"/>
    <col min="5138" max="5138" width="15.7109375" style="604" customWidth="1"/>
    <col min="5139" max="5139" width="2.5703125" style="604" customWidth="1"/>
    <col min="5140" max="5140" width="2.28515625" style="604" customWidth="1"/>
    <col min="5141" max="5141" width="15.7109375" style="604" customWidth="1"/>
    <col min="5142" max="5142" width="2.5703125" style="604" customWidth="1"/>
    <col min="5143" max="5144" width="2.28515625" style="604" customWidth="1"/>
    <col min="5145" max="5145" width="10.42578125" style="604" customWidth="1"/>
    <col min="5146" max="5375" width="10" style="604"/>
    <col min="5376" max="5376" width="3.7109375" style="604" customWidth="1"/>
    <col min="5377" max="5377" width="67.7109375" style="604" customWidth="1"/>
    <col min="5378" max="5378" width="15.7109375" style="604" customWidth="1"/>
    <col min="5379" max="5379" width="2.5703125" style="604" customWidth="1"/>
    <col min="5380" max="5381" width="1.28515625" style="604" customWidth="1"/>
    <col min="5382" max="5382" width="15.5703125" style="604" customWidth="1"/>
    <col min="5383" max="5383" width="2.5703125" style="604" customWidth="1"/>
    <col min="5384" max="5384" width="1.5703125" style="604" customWidth="1"/>
    <col min="5385" max="5385" width="15.7109375" style="604" customWidth="1"/>
    <col min="5386" max="5386" width="2.5703125" style="604" customWidth="1"/>
    <col min="5387" max="5387" width="1.5703125" style="604" customWidth="1"/>
    <col min="5388" max="5388" width="15.7109375" style="604" customWidth="1"/>
    <col min="5389" max="5389" width="2.5703125" style="604" customWidth="1"/>
    <col min="5390" max="5390" width="2" style="604" customWidth="1"/>
    <col min="5391" max="5391" width="15.7109375" style="604" customWidth="1"/>
    <col min="5392" max="5392" width="2.5703125" style="604" customWidth="1"/>
    <col min="5393" max="5393" width="2.140625" style="604" customWidth="1"/>
    <col min="5394" max="5394" width="15.7109375" style="604" customWidth="1"/>
    <col min="5395" max="5395" width="2.5703125" style="604" customWidth="1"/>
    <col min="5396" max="5396" width="2.28515625" style="604" customWidth="1"/>
    <col min="5397" max="5397" width="15.7109375" style="604" customWidth="1"/>
    <col min="5398" max="5398" width="2.5703125" style="604" customWidth="1"/>
    <col min="5399" max="5400" width="2.28515625" style="604" customWidth="1"/>
    <col min="5401" max="5401" width="10.42578125" style="604" customWidth="1"/>
    <col min="5402" max="5631" width="10" style="604"/>
    <col min="5632" max="5632" width="3.7109375" style="604" customWidth="1"/>
    <col min="5633" max="5633" width="67.7109375" style="604" customWidth="1"/>
    <col min="5634" max="5634" width="15.7109375" style="604" customWidth="1"/>
    <col min="5635" max="5635" width="2.5703125" style="604" customWidth="1"/>
    <col min="5636" max="5637" width="1.28515625" style="604" customWidth="1"/>
    <col min="5638" max="5638" width="15.5703125" style="604" customWidth="1"/>
    <col min="5639" max="5639" width="2.5703125" style="604" customWidth="1"/>
    <col min="5640" max="5640" width="1.5703125" style="604" customWidth="1"/>
    <col min="5641" max="5641" width="15.7109375" style="604" customWidth="1"/>
    <col min="5642" max="5642" width="2.5703125" style="604" customWidth="1"/>
    <col min="5643" max="5643" width="1.5703125" style="604" customWidth="1"/>
    <col min="5644" max="5644" width="15.7109375" style="604" customWidth="1"/>
    <col min="5645" max="5645" width="2.5703125" style="604" customWidth="1"/>
    <col min="5646" max="5646" width="2" style="604" customWidth="1"/>
    <col min="5647" max="5647" width="15.7109375" style="604" customWidth="1"/>
    <col min="5648" max="5648" width="2.5703125" style="604" customWidth="1"/>
    <col min="5649" max="5649" width="2.140625" style="604" customWidth="1"/>
    <col min="5650" max="5650" width="15.7109375" style="604" customWidth="1"/>
    <col min="5651" max="5651" width="2.5703125" style="604" customWidth="1"/>
    <col min="5652" max="5652" width="2.28515625" style="604" customWidth="1"/>
    <col min="5653" max="5653" width="15.7109375" style="604" customWidth="1"/>
    <col min="5654" max="5654" width="2.5703125" style="604" customWidth="1"/>
    <col min="5655" max="5656" width="2.28515625" style="604" customWidth="1"/>
    <col min="5657" max="5657" width="10.42578125" style="604" customWidth="1"/>
    <col min="5658" max="5887" width="10" style="604"/>
    <col min="5888" max="5888" width="3.7109375" style="604" customWidth="1"/>
    <col min="5889" max="5889" width="67.7109375" style="604" customWidth="1"/>
    <col min="5890" max="5890" width="15.7109375" style="604" customWidth="1"/>
    <col min="5891" max="5891" width="2.5703125" style="604" customWidth="1"/>
    <col min="5892" max="5893" width="1.28515625" style="604" customWidth="1"/>
    <col min="5894" max="5894" width="15.5703125" style="604" customWidth="1"/>
    <col min="5895" max="5895" width="2.5703125" style="604" customWidth="1"/>
    <col min="5896" max="5896" width="1.5703125" style="604" customWidth="1"/>
    <col min="5897" max="5897" width="15.7109375" style="604" customWidth="1"/>
    <col min="5898" max="5898" width="2.5703125" style="604" customWidth="1"/>
    <col min="5899" max="5899" width="1.5703125" style="604" customWidth="1"/>
    <col min="5900" max="5900" width="15.7109375" style="604" customWidth="1"/>
    <col min="5901" max="5901" width="2.5703125" style="604" customWidth="1"/>
    <col min="5902" max="5902" width="2" style="604" customWidth="1"/>
    <col min="5903" max="5903" width="15.7109375" style="604" customWidth="1"/>
    <col min="5904" max="5904" width="2.5703125" style="604" customWidth="1"/>
    <col min="5905" max="5905" width="2.140625" style="604" customWidth="1"/>
    <col min="5906" max="5906" width="15.7109375" style="604" customWidth="1"/>
    <col min="5907" max="5907" width="2.5703125" style="604" customWidth="1"/>
    <col min="5908" max="5908" width="2.28515625" style="604" customWidth="1"/>
    <col min="5909" max="5909" width="15.7109375" style="604" customWidth="1"/>
    <col min="5910" max="5910" width="2.5703125" style="604" customWidth="1"/>
    <col min="5911" max="5912" width="2.28515625" style="604" customWidth="1"/>
    <col min="5913" max="5913" width="10.42578125" style="604" customWidth="1"/>
    <col min="5914" max="6143" width="10" style="604"/>
    <col min="6144" max="6144" width="3.7109375" style="604" customWidth="1"/>
    <col min="6145" max="6145" width="67.7109375" style="604" customWidth="1"/>
    <col min="6146" max="6146" width="15.7109375" style="604" customWidth="1"/>
    <col min="6147" max="6147" width="2.5703125" style="604" customWidth="1"/>
    <col min="6148" max="6149" width="1.28515625" style="604" customWidth="1"/>
    <col min="6150" max="6150" width="15.5703125" style="604" customWidth="1"/>
    <col min="6151" max="6151" width="2.5703125" style="604" customWidth="1"/>
    <col min="6152" max="6152" width="1.5703125" style="604" customWidth="1"/>
    <col min="6153" max="6153" width="15.7109375" style="604" customWidth="1"/>
    <col min="6154" max="6154" width="2.5703125" style="604" customWidth="1"/>
    <col min="6155" max="6155" width="1.5703125" style="604" customWidth="1"/>
    <col min="6156" max="6156" width="15.7109375" style="604" customWidth="1"/>
    <col min="6157" max="6157" width="2.5703125" style="604" customWidth="1"/>
    <col min="6158" max="6158" width="2" style="604" customWidth="1"/>
    <col min="6159" max="6159" width="15.7109375" style="604" customWidth="1"/>
    <col min="6160" max="6160" width="2.5703125" style="604" customWidth="1"/>
    <col min="6161" max="6161" width="2.140625" style="604" customWidth="1"/>
    <col min="6162" max="6162" width="15.7109375" style="604" customWidth="1"/>
    <col min="6163" max="6163" width="2.5703125" style="604" customWidth="1"/>
    <col min="6164" max="6164" width="2.28515625" style="604" customWidth="1"/>
    <col min="6165" max="6165" width="15.7109375" style="604" customWidth="1"/>
    <col min="6166" max="6166" width="2.5703125" style="604" customWidth="1"/>
    <col min="6167" max="6168" width="2.28515625" style="604" customWidth="1"/>
    <col min="6169" max="6169" width="10.42578125" style="604" customWidth="1"/>
    <col min="6170" max="6399" width="10" style="604"/>
    <col min="6400" max="6400" width="3.7109375" style="604" customWidth="1"/>
    <col min="6401" max="6401" width="67.7109375" style="604" customWidth="1"/>
    <col min="6402" max="6402" width="15.7109375" style="604" customWidth="1"/>
    <col min="6403" max="6403" width="2.5703125" style="604" customWidth="1"/>
    <col min="6404" max="6405" width="1.28515625" style="604" customWidth="1"/>
    <col min="6406" max="6406" width="15.5703125" style="604" customWidth="1"/>
    <col min="6407" max="6407" width="2.5703125" style="604" customWidth="1"/>
    <col min="6408" max="6408" width="1.5703125" style="604" customWidth="1"/>
    <col min="6409" max="6409" width="15.7109375" style="604" customWidth="1"/>
    <col min="6410" max="6410" width="2.5703125" style="604" customWidth="1"/>
    <col min="6411" max="6411" width="1.5703125" style="604" customWidth="1"/>
    <col min="6412" max="6412" width="15.7109375" style="604" customWidth="1"/>
    <col min="6413" max="6413" width="2.5703125" style="604" customWidth="1"/>
    <col min="6414" max="6414" width="2" style="604" customWidth="1"/>
    <col min="6415" max="6415" width="15.7109375" style="604" customWidth="1"/>
    <col min="6416" max="6416" width="2.5703125" style="604" customWidth="1"/>
    <col min="6417" max="6417" width="2.140625" style="604" customWidth="1"/>
    <col min="6418" max="6418" width="15.7109375" style="604" customWidth="1"/>
    <col min="6419" max="6419" width="2.5703125" style="604" customWidth="1"/>
    <col min="6420" max="6420" width="2.28515625" style="604" customWidth="1"/>
    <col min="6421" max="6421" width="15.7109375" style="604" customWidth="1"/>
    <col min="6422" max="6422" width="2.5703125" style="604" customWidth="1"/>
    <col min="6423" max="6424" width="2.28515625" style="604" customWidth="1"/>
    <col min="6425" max="6425" width="10.42578125" style="604" customWidth="1"/>
    <col min="6426" max="6655" width="10" style="604"/>
    <col min="6656" max="6656" width="3.7109375" style="604" customWidth="1"/>
    <col min="6657" max="6657" width="67.7109375" style="604" customWidth="1"/>
    <col min="6658" max="6658" width="15.7109375" style="604" customWidth="1"/>
    <col min="6659" max="6659" width="2.5703125" style="604" customWidth="1"/>
    <col min="6660" max="6661" width="1.28515625" style="604" customWidth="1"/>
    <col min="6662" max="6662" width="15.5703125" style="604" customWidth="1"/>
    <col min="6663" max="6663" width="2.5703125" style="604" customWidth="1"/>
    <col min="6664" max="6664" width="1.5703125" style="604" customWidth="1"/>
    <col min="6665" max="6665" width="15.7109375" style="604" customWidth="1"/>
    <col min="6666" max="6666" width="2.5703125" style="604" customWidth="1"/>
    <col min="6667" max="6667" width="1.5703125" style="604" customWidth="1"/>
    <col min="6668" max="6668" width="15.7109375" style="604" customWidth="1"/>
    <col min="6669" max="6669" width="2.5703125" style="604" customWidth="1"/>
    <col min="6670" max="6670" width="2" style="604" customWidth="1"/>
    <col min="6671" max="6671" width="15.7109375" style="604" customWidth="1"/>
    <col min="6672" max="6672" width="2.5703125" style="604" customWidth="1"/>
    <col min="6673" max="6673" width="2.140625" style="604" customWidth="1"/>
    <col min="6674" max="6674" width="15.7109375" style="604" customWidth="1"/>
    <col min="6675" max="6675" width="2.5703125" style="604" customWidth="1"/>
    <col min="6676" max="6676" width="2.28515625" style="604" customWidth="1"/>
    <col min="6677" max="6677" width="15.7109375" style="604" customWidth="1"/>
    <col min="6678" max="6678" width="2.5703125" style="604" customWidth="1"/>
    <col min="6679" max="6680" width="2.28515625" style="604" customWidth="1"/>
    <col min="6681" max="6681" width="10.42578125" style="604" customWidth="1"/>
    <col min="6682" max="6911" width="10" style="604"/>
    <col min="6912" max="6912" width="3.7109375" style="604" customWidth="1"/>
    <col min="6913" max="6913" width="67.7109375" style="604" customWidth="1"/>
    <col min="6914" max="6914" width="15.7109375" style="604" customWidth="1"/>
    <col min="6915" max="6915" width="2.5703125" style="604" customWidth="1"/>
    <col min="6916" max="6917" width="1.28515625" style="604" customWidth="1"/>
    <col min="6918" max="6918" width="15.5703125" style="604" customWidth="1"/>
    <col min="6919" max="6919" width="2.5703125" style="604" customWidth="1"/>
    <col min="6920" max="6920" width="1.5703125" style="604" customWidth="1"/>
    <col min="6921" max="6921" width="15.7109375" style="604" customWidth="1"/>
    <col min="6922" max="6922" width="2.5703125" style="604" customWidth="1"/>
    <col min="6923" max="6923" width="1.5703125" style="604" customWidth="1"/>
    <col min="6924" max="6924" width="15.7109375" style="604" customWidth="1"/>
    <col min="6925" max="6925" width="2.5703125" style="604" customWidth="1"/>
    <col min="6926" max="6926" width="2" style="604" customWidth="1"/>
    <col min="6927" max="6927" width="15.7109375" style="604" customWidth="1"/>
    <col min="6928" max="6928" width="2.5703125" style="604" customWidth="1"/>
    <col min="6929" max="6929" width="2.140625" style="604" customWidth="1"/>
    <col min="6930" max="6930" width="15.7109375" style="604" customWidth="1"/>
    <col min="6931" max="6931" width="2.5703125" style="604" customWidth="1"/>
    <col min="6932" max="6932" width="2.28515625" style="604" customWidth="1"/>
    <col min="6933" max="6933" width="15.7109375" style="604" customWidth="1"/>
    <col min="6934" max="6934" width="2.5703125" style="604" customWidth="1"/>
    <col min="6935" max="6936" width="2.28515625" style="604" customWidth="1"/>
    <col min="6937" max="6937" width="10.42578125" style="604" customWidth="1"/>
    <col min="6938" max="7167" width="10" style="604"/>
    <col min="7168" max="7168" width="3.7109375" style="604" customWidth="1"/>
    <col min="7169" max="7169" width="67.7109375" style="604" customWidth="1"/>
    <col min="7170" max="7170" width="15.7109375" style="604" customWidth="1"/>
    <col min="7171" max="7171" width="2.5703125" style="604" customWidth="1"/>
    <col min="7172" max="7173" width="1.28515625" style="604" customWidth="1"/>
    <col min="7174" max="7174" width="15.5703125" style="604" customWidth="1"/>
    <col min="7175" max="7175" width="2.5703125" style="604" customWidth="1"/>
    <col min="7176" max="7176" width="1.5703125" style="604" customWidth="1"/>
    <col min="7177" max="7177" width="15.7109375" style="604" customWidth="1"/>
    <col min="7178" max="7178" width="2.5703125" style="604" customWidth="1"/>
    <col min="7179" max="7179" width="1.5703125" style="604" customWidth="1"/>
    <col min="7180" max="7180" width="15.7109375" style="604" customWidth="1"/>
    <col min="7181" max="7181" width="2.5703125" style="604" customWidth="1"/>
    <col min="7182" max="7182" width="2" style="604" customWidth="1"/>
    <col min="7183" max="7183" width="15.7109375" style="604" customWidth="1"/>
    <col min="7184" max="7184" width="2.5703125" style="604" customWidth="1"/>
    <col min="7185" max="7185" width="2.140625" style="604" customWidth="1"/>
    <col min="7186" max="7186" width="15.7109375" style="604" customWidth="1"/>
    <col min="7187" max="7187" width="2.5703125" style="604" customWidth="1"/>
    <col min="7188" max="7188" width="2.28515625" style="604" customWidth="1"/>
    <col min="7189" max="7189" width="15.7109375" style="604" customWidth="1"/>
    <col min="7190" max="7190" width="2.5703125" style="604" customWidth="1"/>
    <col min="7191" max="7192" width="2.28515625" style="604" customWidth="1"/>
    <col min="7193" max="7193" width="10.42578125" style="604" customWidth="1"/>
    <col min="7194" max="7423" width="10" style="604"/>
    <col min="7424" max="7424" width="3.7109375" style="604" customWidth="1"/>
    <col min="7425" max="7425" width="67.7109375" style="604" customWidth="1"/>
    <col min="7426" max="7426" width="15.7109375" style="604" customWidth="1"/>
    <col min="7427" max="7427" width="2.5703125" style="604" customWidth="1"/>
    <col min="7428" max="7429" width="1.28515625" style="604" customWidth="1"/>
    <col min="7430" max="7430" width="15.5703125" style="604" customWidth="1"/>
    <col min="7431" max="7431" width="2.5703125" style="604" customWidth="1"/>
    <col min="7432" max="7432" width="1.5703125" style="604" customWidth="1"/>
    <col min="7433" max="7433" width="15.7109375" style="604" customWidth="1"/>
    <col min="7434" max="7434" width="2.5703125" style="604" customWidth="1"/>
    <col min="7435" max="7435" width="1.5703125" style="604" customWidth="1"/>
    <col min="7436" max="7436" width="15.7109375" style="604" customWidth="1"/>
    <col min="7437" max="7437" width="2.5703125" style="604" customWidth="1"/>
    <col min="7438" max="7438" width="2" style="604" customWidth="1"/>
    <col min="7439" max="7439" width="15.7109375" style="604" customWidth="1"/>
    <col min="7440" max="7440" width="2.5703125" style="604" customWidth="1"/>
    <col min="7441" max="7441" width="2.140625" style="604" customWidth="1"/>
    <col min="7442" max="7442" width="15.7109375" style="604" customWidth="1"/>
    <col min="7443" max="7443" width="2.5703125" style="604" customWidth="1"/>
    <col min="7444" max="7444" width="2.28515625" style="604" customWidth="1"/>
    <col min="7445" max="7445" width="15.7109375" style="604" customWidth="1"/>
    <col min="7446" max="7446" width="2.5703125" style="604" customWidth="1"/>
    <col min="7447" max="7448" width="2.28515625" style="604" customWidth="1"/>
    <col min="7449" max="7449" width="10.42578125" style="604" customWidth="1"/>
    <col min="7450" max="7679" width="10" style="604"/>
    <col min="7680" max="7680" width="3.7109375" style="604" customWidth="1"/>
    <col min="7681" max="7681" width="67.7109375" style="604" customWidth="1"/>
    <col min="7682" max="7682" width="15.7109375" style="604" customWidth="1"/>
    <col min="7683" max="7683" width="2.5703125" style="604" customWidth="1"/>
    <col min="7684" max="7685" width="1.28515625" style="604" customWidth="1"/>
    <col min="7686" max="7686" width="15.5703125" style="604" customWidth="1"/>
    <col min="7687" max="7687" width="2.5703125" style="604" customWidth="1"/>
    <col min="7688" max="7688" width="1.5703125" style="604" customWidth="1"/>
    <col min="7689" max="7689" width="15.7109375" style="604" customWidth="1"/>
    <col min="7690" max="7690" width="2.5703125" style="604" customWidth="1"/>
    <col min="7691" max="7691" width="1.5703125" style="604" customWidth="1"/>
    <col min="7692" max="7692" width="15.7109375" style="604" customWidth="1"/>
    <col min="7693" max="7693" width="2.5703125" style="604" customWidth="1"/>
    <col min="7694" max="7694" width="2" style="604" customWidth="1"/>
    <col min="7695" max="7695" width="15.7109375" style="604" customWidth="1"/>
    <col min="7696" max="7696" width="2.5703125" style="604" customWidth="1"/>
    <col min="7697" max="7697" width="2.140625" style="604" customWidth="1"/>
    <col min="7698" max="7698" width="15.7109375" style="604" customWidth="1"/>
    <col min="7699" max="7699" width="2.5703125" style="604" customWidth="1"/>
    <col min="7700" max="7700" width="2.28515625" style="604" customWidth="1"/>
    <col min="7701" max="7701" width="15.7109375" style="604" customWidth="1"/>
    <col min="7702" max="7702" width="2.5703125" style="604" customWidth="1"/>
    <col min="7703" max="7704" width="2.28515625" style="604" customWidth="1"/>
    <col min="7705" max="7705" width="10.42578125" style="604" customWidth="1"/>
    <col min="7706" max="7935" width="10" style="604"/>
    <col min="7936" max="7936" width="3.7109375" style="604" customWidth="1"/>
    <col min="7937" max="7937" width="67.7109375" style="604" customWidth="1"/>
    <col min="7938" max="7938" width="15.7109375" style="604" customWidth="1"/>
    <col min="7939" max="7939" width="2.5703125" style="604" customWidth="1"/>
    <col min="7940" max="7941" width="1.28515625" style="604" customWidth="1"/>
    <col min="7942" max="7942" width="15.5703125" style="604" customWidth="1"/>
    <col min="7943" max="7943" width="2.5703125" style="604" customWidth="1"/>
    <col min="7944" max="7944" width="1.5703125" style="604" customWidth="1"/>
    <col min="7945" max="7945" width="15.7109375" style="604" customWidth="1"/>
    <col min="7946" max="7946" width="2.5703125" style="604" customWidth="1"/>
    <col min="7947" max="7947" width="1.5703125" style="604" customWidth="1"/>
    <col min="7948" max="7948" width="15.7109375" style="604" customWidth="1"/>
    <col min="7949" max="7949" width="2.5703125" style="604" customWidth="1"/>
    <col min="7950" max="7950" width="2" style="604" customWidth="1"/>
    <col min="7951" max="7951" width="15.7109375" style="604" customWidth="1"/>
    <col min="7952" max="7952" width="2.5703125" style="604" customWidth="1"/>
    <col min="7953" max="7953" width="2.140625" style="604" customWidth="1"/>
    <col min="7954" max="7954" width="15.7109375" style="604" customWidth="1"/>
    <col min="7955" max="7955" width="2.5703125" style="604" customWidth="1"/>
    <col min="7956" max="7956" width="2.28515625" style="604" customWidth="1"/>
    <col min="7957" max="7957" width="15.7109375" style="604" customWidth="1"/>
    <col min="7958" max="7958" width="2.5703125" style="604" customWidth="1"/>
    <col min="7959" max="7960" width="2.28515625" style="604" customWidth="1"/>
    <col min="7961" max="7961" width="10.42578125" style="604" customWidth="1"/>
    <col min="7962" max="8191" width="10" style="604"/>
    <col min="8192" max="8192" width="3.7109375" style="604" customWidth="1"/>
    <col min="8193" max="8193" width="67.7109375" style="604" customWidth="1"/>
    <col min="8194" max="8194" width="15.7109375" style="604" customWidth="1"/>
    <col min="8195" max="8195" width="2.5703125" style="604" customWidth="1"/>
    <col min="8196" max="8197" width="1.28515625" style="604" customWidth="1"/>
    <col min="8198" max="8198" width="15.5703125" style="604" customWidth="1"/>
    <col min="8199" max="8199" width="2.5703125" style="604" customWidth="1"/>
    <col min="8200" max="8200" width="1.5703125" style="604" customWidth="1"/>
    <col min="8201" max="8201" width="15.7109375" style="604" customWidth="1"/>
    <col min="8202" max="8202" width="2.5703125" style="604" customWidth="1"/>
    <col min="8203" max="8203" width="1.5703125" style="604" customWidth="1"/>
    <col min="8204" max="8204" width="15.7109375" style="604" customWidth="1"/>
    <col min="8205" max="8205" width="2.5703125" style="604" customWidth="1"/>
    <col min="8206" max="8206" width="2" style="604" customWidth="1"/>
    <col min="8207" max="8207" width="15.7109375" style="604" customWidth="1"/>
    <col min="8208" max="8208" width="2.5703125" style="604" customWidth="1"/>
    <col min="8209" max="8209" width="2.140625" style="604" customWidth="1"/>
    <col min="8210" max="8210" width="15.7109375" style="604" customWidth="1"/>
    <col min="8211" max="8211" width="2.5703125" style="604" customWidth="1"/>
    <col min="8212" max="8212" width="2.28515625" style="604" customWidth="1"/>
    <col min="8213" max="8213" width="15.7109375" style="604" customWidth="1"/>
    <col min="8214" max="8214" width="2.5703125" style="604" customWidth="1"/>
    <col min="8215" max="8216" width="2.28515625" style="604" customWidth="1"/>
    <col min="8217" max="8217" width="10.42578125" style="604" customWidth="1"/>
    <col min="8218" max="8447" width="10" style="604"/>
    <col min="8448" max="8448" width="3.7109375" style="604" customWidth="1"/>
    <col min="8449" max="8449" width="67.7109375" style="604" customWidth="1"/>
    <col min="8450" max="8450" width="15.7109375" style="604" customWidth="1"/>
    <col min="8451" max="8451" width="2.5703125" style="604" customWidth="1"/>
    <col min="8452" max="8453" width="1.28515625" style="604" customWidth="1"/>
    <col min="8454" max="8454" width="15.5703125" style="604" customWidth="1"/>
    <col min="8455" max="8455" width="2.5703125" style="604" customWidth="1"/>
    <col min="8456" max="8456" width="1.5703125" style="604" customWidth="1"/>
    <col min="8457" max="8457" width="15.7109375" style="604" customWidth="1"/>
    <col min="8458" max="8458" width="2.5703125" style="604" customWidth="1"/>
    <col min="8459" max="8459" width="1.5703125" style="604" customWidth="1"/>
    <col min="8460" max="8460" width="15.7109375" style="604" customWidth="1"/>
    <col min="8461" max="8461" width="2.5703125" style="604" customWidth="1"/>
    <col min="8462" max="8462" width="2" style="604" customWidth="1"/>
    <col min="8463" max="8463" width="15.7109375" style="604" customWidth="1"/>
    <col min="8464" max="8464" width="2.5703125" style="604" customWidth="1"/>
    <col min="8465" max="8465" width="2.140625" style="604" customWidth="1"/>
    <col min="8466" max="8466" width="15.7109375" style="604" customWidth="1"/>
    <col min="8467" max="8467" width="2.5703125" style="604" customWidth="1"/>
    <col min="8468" max="8468" width="2.28515625" style="604" customWidth="1"/>
    <col min="8469" max="8469" width="15.7109375" style="604" customWidth="1"/>
    <col min="8470" max="8470" width="2.5703125" style="604" customWidth="1"/>
    <col min="8471" max="8472" width="2.28515625" style="604" customWidth="1"/>
    <col min="8473" max="8473" width="10.42578125" style="604" customWidth="1"/>
    <col min="8474" max="8703" width="10" style="604"/>
    <col min="8704" max="8704" width="3.7109375" style="604" customWidth="1"/>
    <col min="8705" max="8705" width="67.7109375" style="604" customWidth="1"/>
    <col min="8706" max="8706" width="15.7109375" style="604" customWidth="1"/>
    <col min="8707" max="8707" width="2.5703125" style="604" customWidth="1"/>
    <col min="8708" max="8709" width="1.28515625" style="604" customWidth="1"/>
    <col min="8710" max="8710" width="15.5703125" style="604" customWidth="1"/>
    <col min="8711" max="8711" width="2.5703125" style="604" customWidth="1"/>
    <col min="8712" max="8712" width="1.5703125" style="604" customWidth="1"/>
    <col min="8713" max="8713" width="15.7109375" style="604" customWidth="1"/>
    <col min="8714" max="8714" width="2.5703125" style="604" customWidth="1"/>
    <col min="8715" max="8715" width="1.5703125" style="604" customWidth="1"/>
    <col min="8716" max="8716" width="15.7109375" style="604" customWidth="1"/>
    <col min="8717" max="8717" width="2.5703125" style="604" customWidth="1"/>
    <col min="8718" max="8718" width="2" style="604" customWidth="1"/>
    <col min="8719" max="8719" width="15.7109375" style="604" customWidth="1"/>
    <col min="8720" max="8720" width="2.5703125" style="604" customWidth="1"/>
    <col min="8721" max="8721" width="2.140625" style="604" customWidth="1"/>
    <col min="8722" max="8722" width="15.7109375" style="604" customWidth="1"/>
    <col min="8723" max="8723" width="2.5703125" style="604" customWidth="1"/>
    <col min="8724" max="8724" width="2.28515625" style="604" customWidth="1"/>
    <col min="8725" max="8725" width="15.7109375" style="604" customWidth="1"/>
    <col min="8726" max="8726" width="2.5703125" style="604" customWidth="1"/>
    <col min="8727" max="8728" width="2.28515625" style="604" customWidth="1"/>
    <col min="8729" max="8729" width="10.42578125" style="604" customWidth="1"/>
    <col min="8730" max="8959" width="10" style="604"/>
    <col min="8960" max="8960" width="3.7109375" style="604" customWidth="1"/>
    <col min="8961" max="8961" width="67.7109375" style="604" customWidth="1"/>
    <col min="8962" max="8962" width="15.7109375" style="604" customWidth="1"/>
    <col min="8963" max="8963" width="2.5703125" style="604" customWidth="1"/>
    <col min="8964" max="8965" width="1.28515625" style="604" customWidth="1"/>
    <col min="8966" max="8966" width="15.5703125" style="604" customWidth="1"/>
    <col min="8967" max="8967" width="2.5703125" style="604" customWidth="1"/>
    <col min="8968" max="8968" width="1.5703125" style="604" customWidth="1"/>
    <col min="8969" max="8969" width="15.7109375" style="604" customWidth="1"/>
    <col min="8970" max="8970" width="2.5703125" style="604" customWidth="1"/>
    <col min="8971" max="8971" width="1.5703125" style="604" customWidth="1"/>
    <col min="8972" max="8972" width="15.7109375" style="604" customWidth="1"/>
    <col min="8973" max="8973" width="2.5703125" style="604" customWidth="1"/>
    <col min="8974" max="8974" width="2" style="604" customWidth="1"/>
    <col min="8975" max="8975" width="15.7109375" style="604" customWidth="1"/>
    <col min="8976" max="8976" width="2.5703125" style="604" customWidth="1"/>
    <col min="8977" max="8977" width="2.140625" style="604" customWidth="1"/>
    <col min="8978" max="8978" width="15.7109375" style="604" customWidth="1"/>
    <col min="8979" max="8979" width="2.5703125" style="604" customWidth="1"/>
    <col min="8980" max="8980" width="2.28515625" style="604" customWidth="1"/>
    <col min="8981" max="8981" width="15.7109375" style="604" customWidth="1"/>
    <col min="8982" max="8982" width="2.5703125" style="604" customWidth="1"/>
    <col min="8983" max="8984" width="2.28515625" style="604" customWidth="1"/>
    <col min="8985" max="8985" width="10.42578125" style="604" customWidth="1"/>
    <col min="8986" max="9215" width="10" style="604"/>
    <col min="9216" max="9216" width="3.7109375" style="604" customWidth="1"/>
    <col min="9217" max="9217" width="67.7109375" style="604" customWidth="1"/>
    <col min="9218" max="9218" width="15.7109375" style="604" customWidth="1"/>
    <col min="9219" max="9219" width="2.5703125" style="604" customWidth="1"/>
    <col min="9220" max="9221" width="1.28515625" style="604" customWidth="1"/>
    <col min="9222" max="9222" width="15.5703125" style="604" customWidth="1"/>
    <col min="9223" max="9223" width="2.5703125" style="604" customWidth="1"/>
    <col min="9224" max="9224" width="1.5703125" style="604" customWidth="1"/>
    <col min="9225" max="9225" width="15.7109375" style="604" customWidth="1"/>
    <col min="9226" max="9226" width="2.5703125" style="604" customWidth="1"/>
    <col min="9227" max="9227" width="1.5703125" style="604" customWidth="1"/>
    <col min="9228" max="9228" width="15.7109375" style="604" customWidth="1"/>
    <col min="9229" max="9229" width="2.5703125" style="604" customWidth="1"/>
    <col min="9230" max="9230" width="2" style="604" customWidth="1"/>
    <col min="9231" max="9231" width="15.7109375" style="604" customWidth="1"/>
    <col min="9232" max="9232" width="2.5703125" style="604" customWidth="1"/>
    <col min="9233" max="9233" width="2.140625" style="604" customWidth="1"/>
    <col min="9234" max="9234" width="15.7109375" style="604" customWidth="1"/>
    <col min="9235" max="9235" width="2.5703125" style="604" customWidth="1"/>
    <col min="9236" max="9236" width="2.28515625" style="604" customWidth="1"/>
    <col min="9237" max="9237" width="15.7109375" style="604" customWidth="1"/>
    <col min="9238" max="9238" width="2.5703125" style="604" customWidth="1"/>
    <col min="9239" max="9240" width="2.28515625" style="604" customWidth="1"/>
    <col min="9241" max="9241" width="10.42578125" style="604" customWidth="1"/>
    <col min="9242" max="9471" width="10" style="604"/>
    <col min="9472" max="9472" width="3.7109375" style="604" customWidth="1"/>
    <col min="9473" max="9473" width="67.7109375" style="604" customWidth="1"/>
    <col min="9474" max="9474" width="15.7109375" style="604" customWidth="1"/>
    <col min="9475" max="9475" width="2.5703125" style="604" customWidth="1"/>
    <col min="9476" max="9477" width="1.28515625" style="604" customWidth="1"/>
    <col min="9478" max="9478" width="15.5703125" style="604" customWidth="1"/>
    <col min="9479" max="9479" width="2.5703125" style="604" customWidth="1"/>
    <col min="9480" max="9480" width="1.5703125" style="604" customWidth="1"/>
    <col min="9481" max="9481" width="15.7109375" style="604" customWidth="1"/>
    <col min="9482" max="9482" width="2.5703125" style="604" customWidth="1"/>
    <col min="9483" max="9483" width="1.5703125" style="604" customWidth="1"/>
    <col min="9484" max="9484" width="15.7109375" style="604" customWidth="1"/>
    <col min="9485" max="9485" width="2.5703125" style="604" customWidth="1"/>
    <col min="9486" max="9486" width="2" style="604" customWidth="1"/>
    <col min="9487" max="9487" width="15.7109375" style="604" customWidth="1"/>
    <col min="9488" max="9488" width="2.5703125" style="604" customWidth="1"/>
    <col min="9489" max="9489" width="2.140625" style="604" customWidth="1"/>
    <col min="9490" max="9490" width="15.7109375" style="604" customWidth="1"/>
    <col min="9491" max="9491" width="2.5703125" style="604" customWidth="1"/>
    <col min="9492" max="9492" width="2.28515625" style="604" customWidth="1"/>
    <col min="9493" max="9493" width="15.7109375" style="604" customWidth="1"/>
    <col min="9494" max="9494" width="2.5703125" style="604" customWidth="1"/>
    <col min="9495" max="9496" width="2.28515625" style="604" customWidth="1"/>
    <col min="9497" max="9497" width="10.42578125" style="604" customWidth="1"/>
    <col min="9498" max="9727" width="10" style="604"/>
    <col min="9728" max="9728" width="3.7109375" style="604" customWidth="1"/>
    <col min="9729" max="9729" width="67.7109375" style="604" customWidth="1"/>
    <col min="9730" max="9730" width="15.7109375" style="604" customWidth="1"/>
    <col min="9731" max="9731" width="2.5703125" style="604" customWidth="1"/>
    <col min="9732" max="9733" width="1.28515625" style="604" customWidth="1"/>
    <col min="9734" max="9734" width="15.5703125" style="604" customWidth="1"/>
    <col min="9735" max="9735" width="2.5703125" style="604" customWidth="1"/>
    <col min="9736" max="9736" width="1.5703125" style="604" customWidth="1"/>
    <col min="9737" max="9737" width="15.7109375" style="604" customWidth="1"/>
    <col min="9738" max="9738" width="2.5703125" style="604" customWidth="1"/>
    <col min="9739" max="9739" width="1.5703125" style="604" customWidth="1"/>
    <col min="9740" max="9740" width="15.7109375" style="604" customWidth="1"/>
    <col min="9741" max="9741" width="2.5703125" style="604" customWidth="1"/>
    <col min="9742" max="9742" width="2" style="604" customWidth="1"/>
    <col min="9743" max="9743" width="15.7109375" style="604" customWidth="1"/>
    <col min="9744" max="9744" width="2.5703125" style="604" customWidth="1"/>
    <col min="9745" max="9745" width="2.140625" style="604" customWidth="1"/>
    <col min="9746" max="9746" width="15.7109375" style="604" customWidth="1"/>
    <col min="9747" max="9747" width="2.5703125" style="604" customWidth="1"/>
    <col min="9748" max="9748" width="2.28515625" style="604" customWidth="1"/>
    <col min="9749" max="9749" width="15.7109375" style="604" customWidth="1"/>
    <col min="9750" max="9750" width="2.5703125" style="604" customWidth="1"/>
    <col min="9751" max="9752" width="2.28515625" style="604" customWidth="1"/>
    <col min="9753" max="9753" width="10.42578125" style="604" customWidth="1"/>
    <col min="9754" max="9983" width="10" style="604"/>
    <col min="9984" max="9984" width="3.7109375" style="604" customWidth="1"/>
    <col min="9985" max="9985" width="67.7109375" style="604" customWidth="1"/>
    <col min="9986" max="9986" width="15.7109375" style="604" customWidth="1"/>
    <col min="9987" max="9987" width="2.5703125" style="604" customWidth="1"/>
    <col min="9988" max="9989" width="1.28515625" style="604" customWidth="1"/>
    <col min="9990" max="9990" width="15.5703125" style="604" customWidth="1"/>
    <col min="9991" max="9991" width="2.5703125" style="604" customWidth="1"/>
    <col min="9992" max="9992" width="1.5703125" style="604" customWidth="1"/>
    <col min="9993" max="9993" width="15.7109375" style="604" customWidth="1"/>
    <col min="9994" max="9994" width="2.5703125" style="604" customWidth="1"/>
    <col min="9995" max="9995" width="1.5703125" style="604" customWidth="1"/>
    <col min="9996" max="9996" width="15.7109375" style="604" customWidth="1"/>
    <col min="9997" max="9997" width="2.5703125" style="604" customWidth="1"/>
    <col min="9998" max="9998" width="2" style="604" customWidth="1"/>
    <col min="9999" max="9999" width="15.7109375" style="604" customWidth="1"/>
    <col min="10000" max="10000" width="2.5703125" style="604" customWidth="1"/>
    <col min="10001" max="10001" width="2.140625" style="604" customWidth="1"/>
    <col min="10002" max="10002" width="15.7109375" style="604" customWidth="1"/>
    <col min="10003" max="10003" width="2.5703125" style="604" customWidth="1"/>
    <col min="10004" max="10004" width="2.28515625" style="604" customWidth="1"/>
    <col min="10005" max="10005" width="15.7109375" style="604" customWidth="1"/>
    <col min="10006" max="10006" width="2.5703125" style="604" customWidth="1"/>
    <col min="10007" max="10008" width="2.28515625" style="604" customWidth="1"/>
    <col min="10009" max="10009" width="10.42578125" style="604" customWidth="1"/>
    <col min="10010" max="10239" width="10" style="604"/>
    <col min="10240" max="10240" width="3.7109375" style="604" customWidth="1"/>
    <col min="10241" max="10241" width="67.7109375" style="604" customWidth="1"/>
    <col min="10242" max="10242" width="15.7109375" style="604" customWidth="1"/>
    <col min="10243" max="10243" width="2.5703125" style="604" customWidth="1"/>
    <col min="10244" max="10245" width="1.28515625" style="604" customWidth="1"/>
    <col min="10246" max="10246" width="15.5703125" style="604" customWidth="1"/>
    <col min="10247" max="10247" width="2.5703125" style="604" customWidth="1"/>
    <col min="10248" max="10248" width="1.5703125" style="604" customWidth="1"/>
    <col min="10249" max="10249" width="15.7109375" style="604" customWidth="1"/>
    <col min="10250" max="10250" width="2.5703125" style="604" customWidth="1"/>
    <col min="10251" max="10251" width="1.5703125" style="604" customWidth="1"/>
    <col min="10252" max="10252" width="15.7109375" style="604" customWidth="1"/>
    <col min="10253" max="10253" width="2.5703125" style="604" customWidth="1"/>
    <col min="10254" max="10254" width="2" style="604" customWidth="1"/>
    <col min="10255" max="10255" width="15.7109375" style="604" customWidth="1"/>
    <col min="10256" max="10256" width="2.5703125" style="604" customWidth="1"/>
    <col min="10257" max="10257" width="2.140625" style="604" customWidth="1"/>
    <col min="10258" max="10258" width="15.7109375" style="604" customWidth="1"/>
    <col min="10259" max="10259" width="2.5703125" style="604" customWidth="1"/>
    <col min="10260" max="10260" width="2.28515625" style="604" customWidth="1"/>
    <col min="10261" max="10261" width="15.7109375" style="604" customWidth="1"/>
    <col min="10262" max="10262" width="2.5703125" style="604" customWidth="1"/>
    <col min="10263" max="10264" width="2.28515625" style="604" customWidth="1"/>
    <col min="10265" max="10265" width="10.42578125" style="604" customWidth="1"/>
    <col min="10266" max="10495" width="10" style="604"/>
    <col min="10496" max="10496" width="3.7109375" style="604" customWidth="1"/>
    <col min="10497" max="10497" width="67.7109375" style="604" customWidth="1"/>
    <col min="10498" max="10498" width="15.7109375" style="604" customWidth="1"/>
    <col min="10499" max="10499" width="2.5703125" style="604" customWidth="1"/>
    <col min="10500" max="10501" width="1.28515625" style="604" customWidth="1"/>
    <col min="10502" max="10502" width="15.5703125" style="604" customWidth="1"/>
    <col min="10503" max="10503" width="2.5703125" style="604" customWidth="1"/>
    <col min="10504" max="10504" width="1.5703125" style="604" customWidth="1"/>
    <col min="10505" max="10505" width="15.7109375" style="604" customWidth="1"/>
    <col min="10506" max="10506" width="2.5703125" style="604" customWidth="1"/>
    <col min="10507" max="10507" width="1.5703125" style="604" customWidth="1"/>
    <col min="10508" max="10508" width="15.7109375" style="604" customWidth="1"/>
    <col min="10509" max="10509" width="2.5703125" style="604" customWidth="1"/>
    <col min="10510" max="10510" width="2" style="604" customWidth="1"/>
    <col min="10511" max="10511" width="15.7109375" style="604" customWidth="1"/>
    <col min="10512" max="10512" width="2.5703125" style="604" customWidth="1"/>
    <col min="10513" max="10513" width="2.140625" style="604" customWidth="1"/>
    <col min="10514" max="10514" width="15.7109375" style="604" customWidth="1"/>
    <col min="10515" max="10515" width="2.5703125" style="604" customWidth="1"/>
    <col min="10516" max="10516" width="2.28515625" style="604" customWidth="1"/>
    <col min="10517" max="10517" width="15.7109375" style="604" customWidth="1"/>
    <col min="10518" max="10518" width="2.5703125" style="604" customWidth="1"/>
    <col min="10519" max="10520" width="2.28515625" style="604" customWidth="1"/>
    <col min="10521" max="10521" width="10.42578125" style="604" customWidth="1"/>
    <col min="10522" max="10751" width="10" style="604"/>
    <col min="10752" max="10752" width="3.7109375" style="604" customWidth="1"/>
    <col min="10753" max="10753" width="67.7109375" style="604" customWidth="1"/>
    <col min="10754" max="10754" width="15.7109375" style="604" customWidth="1"/>
    <col min="10755" max="10755" width="2.5703125" style="604" customWidth="1"/>
    <col min="10756" max="10757" width="1.28515625" style="604" customWidth="1"/>
    <col min="10758" max="10758" width="15.5703125" style="604" customWidth="1"/>
    <col min="10759" max="10759" width="2.5703125" style="604" customWidth="1"/>
    <col min="10760" max="10760" width="1.5703125" style="604" customWidth="1"/>
    <col min="10761" max="10761" width="15.7109375" style="604" customWidth="1"/>
    <col min="10762" max="10762" width="2.5703125" style="604" customWidth="1"/>
    <col min="10763" max="10763" width="1.5703125" style="604" customWidth="1"/>
    <col min="10764" max="10764" width="15.7109375" style="604" customWidth="1"/>
    <col min="10765" max="10765" width="2.5703125" style="604" customWidth="1"/>
    <col min="10766" max="10766" width="2" style="604" customWidth="1"/>
    <col min="10767" max="10767" width="15.7109375" style="604" customWidth="1"/>
    <col min="10768" max="10768" width="2.5703125" style="604" customWidth="1"/>
    <col min="10769" max="10769" width="2.140625" style="604" customWidth="1"/>
    <col min="10770" max="10770" width="15.7109375" style="604" customWidth="1"/>
    <col min="10771" max="10771" width="2.5703125" style="604" customWidth="1"/>
    <col min="10772" max="10772" width="2.28515625" style="604" customWidth="1"/>
    <col min="10773" max="10773" width="15.7109375" style="604" customWidth="1"/>
    <col min="10774" max="10774" width="2.5703125" style="604" customWidth="1"/>
    <col min="10775" max="10776" width="2.28515625" style="604" customWidth="1"/>
    <col min="10777" max="10777" width="10.42578125" style="604" customWidth="1"/>
    <col min="10778" max="11007" width="10" style="604"/>
    <col min="11008" max="11008" width="3.7109375" style="604" customWidth="1"/>
    <col min="11009" max="11009" width="67.7109375" style="604" customWidth="1"/>
    <col min="11010" max="11010" width="15.7109375" style="604" customWidth="1"/>
    <col min="11011" max="11011" width="2.5703125" style="604" customWidth="1"/>
    <col min="11012" max="11013" width="1.28515625" style="604" customWidth="1"/>
    <col min="11014" max="11014" width="15.5703125" style="604" customWidth="1"/>
    <col min="11015" max="11015" width="2.5703125" style="604" customWidth="1"/>
    <col min="11016" max="11016" width="1.5703125" style="604" customWidth="1"/>
    <col min="11017" max="11017" width="15.7109375" style="604" customWidth="1"/>
    <col min="11018" max="11018" width="2.5703125" style="604" customWidth="1"/>
    <col min="11019" max="11019" width="1.5703125" style="604" customWidth="1"/>
    <col min="11020" max="11020" width="15.7109375" style="604" customWidth="1"/>
    <col min="11021" max="11021" width="2.5703125" style="604" customWidth="1"/>
    <col min="11022" max="11022" width="2" style="604" customWidth="1"/>
    <col min="11023" max="11023" width="15.7109375" style="604" customWidth="1"/>
    <col min="11024" max="11024" width="2.5703125" style="604" customWidth="1"/>
    <col min="11025" max="11025" width="2.140625" style="604" customWidth="1"/>
    <col min="11026" max="11026" width="15.7109375" style="604" customWidth="1"/>
    <col min="11027" max="11027" width="2.5703125" style="604" customWidth="1"/>
    <col min="11028" max="11028" width="2.28515625" style="604" customWidth="1"/>
    <col min="11029" max="11029" width="15.7109375" style="604" customWidth="1"/>
    <col min="11030" max="11030" width="2.5703125" style="604" customWidth="1"/>
    <col min="11031" max="11032" width="2.28515625" style="604" customWidth="1"/>
    <col min="11033" max="11033" width="10.42578125" style="604" customWidth="1"/>
    <col min="11034" max="11263" width="10" style="604"/>
    <col min="11264" max="11264" width="3.7109375" style="604" customWidth="1"/>
    <col min="11265" max="11265" width="67.7109375" style="604" customWidth="1"/>
    <col min="11266" max="11266" width="15.7109375" style="604" customWidth="1"/>
    <col min="11267" max="11267" width="2.5703125" style="604" customWidth="1"/>
    <col min="11268" max="11269" width="1.28515625" style="604" customWidth="1"/>
    <col min="11270" max="11270" width="15.5703125" style="604" customWidth="1"/>
    <col min="11271" max="11271" width="2.5703125" style="604" customWidth="1"/>
    <col min="11272" max="11272" width="1.5703125" style="604" customWidth="1"/>
    <col min="11273" max="11273" width="15.7109375" style="604" customWidth="1"/>
    <col min="11274" max="11274" width="2.5703125" style="604" customWidth="1"/>
    <col min="11275" max="11275" width="1.5703125" style="604" customWidth="1"/>
    <col min="11276" max="11276" width="15.7109375" style="604" customWidth="1"/>
    <col min="11277" max="11277" width="2.5703125" style="604" customWidth="1"/>
    <col min="11278" max="11278" width="2" style="604" customWidth="1"/>
    <col min="11279" max="11279" width="15.7109375" style="604" customWidth="1"/>
    <col min="11280" max="11280" width="2.5703125" style="604" customWidth="1"/>
    <col min="11281" max="11281" width="2.140625" style="604" customWidth="1"/>
    <col min="11282" max="11282" width="15.7109375" style="604" customWidth="1"/>
    <col min="11283" max="11283" width="2.5703125" style="604" customWidth="1"/>
    <col min="11284" max="11284" width="2.28515625" style="604" customWidth="1"/>
    <col min="11285" max="11285" width="15.7109375" style="604" customWidth="1"/>
    <col min="11286" max="11286" width="2.5703125" style="604" customWidth="1"/>
    <col min="11287" max="11288" width="2.28515625" style="604" customWidth="1"/>
    <col min="11289" max="11289" width="10.42578125" style="604" customWidth="1"/>
    <col min="11290" max="11519" width="10" style="604"/>
    <col min="11520" max="11520" width="3.7109375" style="604" customWidth="1"/>
    <col min="11521" max="11521" width="67.7109375" style="604" customWidth="1"/>
    <col min="11522" max="11522" width="15.7109375" style="604" customWidth="1"/>
    <col min="11523" max="11523" width="2.5703125" style="604" customWidth="1"/>
    <col min="11524" max="11525" width="1.28515625" style="604" customWidth="1"/>
    <col min="11526" max="11526" width="15.5703125" style="604" customWidth="1"/>
    <col min="11527" max="11527" width="2.5703125" style="604" customWidth="1"/>
    <col min="11528" max="11528" width="1.5703125" style="604" customWidth="1"/>
    <col min="11529" max="11529" width="15.7109375" style="604" customWidth="1"/>
    <col min="11530" max="11530" width="2.5703125" style="604" customWidth="1"/>
    <col min="11531" max="11531" width="1.5703125" style="604" customWidth="1"/>
    <col min="11532" max="11532" width="15.7109375" style="604" customWidth="1"/>
    <col min="11533" max="11533" width="2.5703125" style="604" customWidth="1"/>
    <col min="11534" max="11534" width="2" style="604" customWidth="1"/>
    <col min="11535" max="11535" width="15.7109375" style="604" customWidth="1"/>
    <col min="11536" max="11536" width="2.5703125" style="604" customWidth="1"/>
    <col min="11537" max="11537" width="2.140625" style="604" customWidth="1"/>
    <col min="11538" max="11538" width="15.7109375" style="604" customWidth="1"/>
    <col min="11539" max="11539" width="2.5703125" style="604" customWidth="1"/>
    <col min="11540" max="11540" width="2.28515625" style="604" customWidth="1"/>
    <col min="11541" max="11541" width="15.7109375" style="604" customWidth="1"/>
    <col min="11542" max="11542" width="2.5703125" style="604" customWidth="1"/>
    <col min="11543" max="11544" width="2.28515625" style="604" customWidth="1"/>
    <col min="11545" max="11545" width="10.42578125" style="604" customWidth="1"/>
    <col min="11546" max="11775" width="10" style="604"/>
    <col min="11776" max="11776" width="3.7109375" style="604" customWidth="1"/>
    <col min="11777" max="11777" width="67.7109375" style="604" customWidth="1"/>
    <col min="11778" max="11778" width="15.7109375" style="604" customWidth="1"/>
    <col min="11779" max="11779" width="2.5703125" style="604" customWidth="1"/>
    <col min="11780" max="11781" width="1.28515625" style="604" customWidth="1"/>
    <col min="11782" max="11782" width="15.5703125" style="604" customWidth="1"/>
    <col min="11783" max="11783" width="2.5703125" style="604" customWidth="1"/>
    <col min="11784" max="11784" width="1.5703125" style="604" customWidth="1"/>
    <col min="11785" max="11785" width="15.7109375" style="604" customWidth="1"/>
    <col min="11786" max="11786" width="2.5703125" style="604" customWidth="1"/>
    <col min="11787" max="11787" width="1.5703125" style="604" customWidth="1"/>
    <col min="11788" max="11788" width="15.7109375" style="604" customWidth="1"/>
    <col min="11789" max="11789" width="2.5703125" style="604" customWidth="1"/>
    <col min="11790" max="11790" width="2" style="604" customWidth="1"/>
    <col min="11791" max="11791" width="15.7109375" style="604" customWidth="1"/>
    <col min="11792" max="11792" width="2.5703125" style="604" customWidth="1"/>
    <col min="11793" max="11793" width="2.140625" style="604" customWidth="1"/>
    <col min="11794" max="11794" width="15.7109375" style="604" customWidth="1"/>
    <col min="11795" max="11795" width="2.5703125" style="604" customWidth="1"/>
    <col min="11796" max="11796" width="2.28515625" style="604" customWidth="1"/>
    <col min="11797" max="11797" width="15.7109375" style="604" customWidth="1"/>
    <col min="11798" max="11798" width="2.5703125" style="604" customWidth="1"/>
    <col min="11799" max="11800" width="2.28515625" style="604" customWidth="1"/>
    <col min="11801" max="11801" width="10.42578125" style="604" customWidth="1"/>
    <col min="11802" max="12031" width="10" style="604"/>
    <col min="12032" max="12032" width="3.7109375" style="604" customWidth="1"/>
    <col min="12033" max="12033" width="67.7109375" style="604" customWidth="1"/>
    <col min="12034" max="12034" width="15.7109375" style="604" customWidth="1"/>
    <col min="12035" max="12035" width="2.5703125" style="604" customWidth="1"/>
    <col min="12036" max="12037" width="1.28515625" style="604" customWidth="1"/>
    <col min="12038" max="12038" width="15.5703125" style="604" customWidth="1"/>
    <col min="12039" max="12039" width="2.5703125" style="604" customWidth="1"/>
    <col min="12040" max="12040" width="1.5703125" style="604" customWidth="1"/>
    <col min="12041" max="12041" width="15.7109375" style="604" customWidth="1"/>
    <col min="12042" max="12042" width="2.5703125" style="604" customWidth="1"/>
    <col min="12043" max="12043" width="1.5703125" style="604" customWidth="1"/>
    <col min="12044" max="12044" width="15.7109375" style="604" customWidth="1"/>
    <col min="12045" max="12045" width="2.5703125" style="604" customWidth="1"/>
    <col min="12046" max="12046" width="2" style="604" customWidth="1"/>
    <col min="12047" max="12047" width="15.7109375" style="604" customWidth="1"/>
    <col min="12048" max="12048" width="2.5703125" style="604" customWidth="1"/>
    <col min="12049" max="12049" width="2.140625" style="604" customWidth="1"/>
    <col min="12050" max="12050" width="15.7109375" style="604" customWidth="1"/>
    <col min="12051" max="12051" width="2.5703125" style="604" customWidth="1"/>
    <col min="12052" max="12052" width="2.28515625" style="604" customWidth="1"/>
    <col min="12053" max="12053" width="15.7109375" style="604" customWidth="1"/>
    <col min="12054" max="12054" width="2.5703125" style="604" customWidth="1"/>
    <col min="12055" max="12056" width="2.28515625" style="604" customWidth="1"/>
    <col min="12057" max="12057" width="10.42578125" style="604" customWidth="1"/>
    <col min="12058" max="12287" width="10" style="604"/>
    <col min="12288" max="12288" width="3.7109375" style="604" customWidth="1"/>
    <col min="12289" max="12289" width="67.7109375" style="604" customWidth="1"/>
    <col min="12290" max="12290" width="15.7109375" style="604" customWidth="1"/>
    <col min="12291" max="12291" width="2.5703125" style="604" customWidth="1"/>
    <col min="12292" max="12293" width="1.28515625" style="604" customWidth="1"/>
    <col min="12294" max="12294" width="15.5703125" style="604" customWidth="1"/>
    <col min="12295" max="12295" width="2.5703125" style="604" customWidth="1"/>
    <col min="12296" max="12296" width="1.5703125" style="604" customWidth="1"/>
    <col min="12297" max="12297" width="15.7109375" style="604" customWidth="1"/>
    <col min="12298" max="12298" width="2.5703125" style="604" customWidth="1"/>
    <col min="12299" max="12299" width="1.5703125" style="604" customWidth="1"/>
    <col min="12300" max="12300" width="15.7109375" style="604" customWidth="1"/>
    <col min="12301" max="12301" width="2.5703125" style="604" customWidth="1"/>
    <col min="12302" max="12302" width="2" style="604" customWidth="1"/>
    <col min="12303" max="12303" width="15.7109375" style="604" customWidth="1"/>
    <col min="12304" max="12304" width="2.5703125" style="604" customWidth="1"/>
    <col min="12305" max="12305" width="2.140625" style="604" customWidth="1"/>
    <col min="12306" max="12306" width="15.7109375" style="604" customWidth="1"/>
    <col min="12307" max="12307" width="2.5703125" style="604" customWidth="1"/>
    <col min="12308" max="12308" width="2.28515625" style="604" customWidth="1"/>
    <col min="12309" max="12309" width="15.7109375" style="604" customWidth="1"/>
    <col min="12310" max="12310" width="2.5703125" style="604" customWidth="1"/>
    <col min="12311" max="12312" width="2.28515625" style="604" customWidth="1"/>
    <col min="12313" max="12313" width="10.42578125" style="604" customWidth="1"/>
    <col min="12314" max="12543" width="10" style="604"/>
    <col min="12544" max="12544" width="3.7109375" style="604" customWidth="1"/>
    <col min="12545" max="12545" width="67.7109375" style="604" customWidth="1"/>
    <col min="12546" max="12546" width="15.7109375" style="604" customWidth="1"/>
    <col min="12547" max="12547" width="2.5703125" style="604" customWidth="1"/>
    <col min="12548" max="12549" width="1.28515625" style="604" customWidth="1"/>
    <col min="12550" max="12550" width="15.5703125" style="604" customWidth="1"/>
    <col min="12551" max="12551" width="2.5703125" style="604" customWidth="1"/>
    <col min="12552" max="12552" width="1.5703125" style="604" customWidth="1"/>
    <col min="12553" max="12553" width="15.7109375" style="604" customWidth="1"/>
    <col min="12554" max="12554" width="2.5703125" style="604" customWidth="1"/>
    <col min="12555" max="12555" width="1.5703125" style="604" customWidth="1"/>
    <col min="12556" max="12556" width="15.7109375" style="604" customWidth="1"/>
    <col min="12557" max="12557" width="2.5703125" style="604" customWidth="1"/>
    <col min="12558" max="12558" width="2" style="604" customWidth="1"/>
    <col min="12559" max="12559" width="15.7109375" style="604" customWidth="1"/>
    <col min="12560" max="12560" width="2.5703125" style="604" customWidth="1"/>
    <col min="12561" max="12561" width="2.140625" style="604" customWidth="1"/>
    <col min="12562" max="12562" width="15.7109375" style="604" customWidth="1"/>
    <col min="12563" max="12563" width="2.5703125" style="604" customWidth="1"/>
    <col min="12564" max="12564" width="2.28515625" style="604" customWidth="1"/>
    <col min="12565" max="12565" width="15.7109375" style="604" customWidth="1"/>
    <col min="12566" max="12566" width="2.5703125" style="604" customWidth="1"/>
    <col min="12567" max="12568" width="2.28515625" style="604" customWidth="1"/>
    <col min="12569" max="12569" width="10.42578125" style="604" customWidth="1"/>
    <col min="12570" max="12799" width="10" style="604"/>
    <col min="12800" max="12800" width="3.7109375" style="604" customWidth="1"/>
    <col min="12801" max="12801" width="67.7109375" style="604" customWidth="1"/>
    <col min="12802" max="12802" width="15.7109375" style="604" customWidth="1"/>
    <col min="12803" max="12803" width="2.5703125" style="604" customWidth="1"/>
    <col min="12804" max="12805" width="1.28515625" style="604" customWidth="1"/>
    <col min="12806" max="12806" width="15.5703125" style="604" customWidth="1"/>
    <col min="12807" max="12807" width="2.5703125" style="604" customWidth="1"/>
    <col min="12808" max="12808" width="1.5703125" style="604" customWidth="1"/>
    <col min="12809" max="12809" width="15.7109375" style="604" customWidth="1"/>
    <col min="12810" max="12810" width="2.5703125" style="604" customWidth="1"/>
    <col min="12811" max="12811" width="1.5703125" style="604" customWidth="1"/>
    <col min="12812" max="12812" width="15.7109375" style="604" customWidth="1"/>
    <col min="12813" max="12813" width="2.5703125" style="604" customWidth="1"/>
    <col min="12814" max="12814" width="2" style="604" customWidth="1"/>
    <col min="12815" max="12815" width="15.7109375" style="604" customWidth="1"/>
    <col min="12816" max="12816" width="2.5703125" style="604" customWidth="1"/>
    <col min="12817" max="12817" width="2.140625" style="604" customWidth="1"/>
    <col min="12818" max="12818" width="15.7109375" style="604" customWidth="1"/>
    <col min="12819" max="12819" width="2.5703125" style="604" customWidth="1"/>
    <col min="12820" max="12820" width="2.28515625" style="604" customWidth="1"/>
    <col min="12821" max="12821" width="15.7109375" style="604" customWidth="1"/>
    <col min="12822" max="12822" width="2.5703125" style="604" customWidth="1"/>
    <col min="12823" max="12824" width="2.28515625" style="604" customWidth="1"/>
    <col min="12825" max="12825" width="10.42578125" style="604" customWidth="1"/>
    <col min="12826" max="13055" width="10" style="604"/>
    <col min="13056" max="13056" width="3.7109375" style="604" customWidth="1"/>
    <col min="13057" max="13057" width="67.7109375" style="604" customWidth="1"/>
    <col min="13058" max="13058" width="15.7109375" style="604" customWidth="1"/>
    <col min="13059" max="13059" width="2.5703125" style="604" customWidth="1"/>
    <col min="13060" max="13061" width="1.28515625" style="604" customWidth="1"/>
    <col min="13062" max="13062" width="15.5703125" style="604" customWidth="1"/>
    <col min="13063" max="13063" width="2.5703125" style="604" customWidth="1"/>
    <col min="13064" max="13064" width="1.5703125" style="604" customWidth="1"/>
    <col min="13065" max="13065" width="15.7109375" style="604" customWidth="1"/>
    <col min="13066" max="13066" width="2.5703125" style="604" customWidth="1"/>
    <col min="13067" max="13067" width="1.5703125" style="604" customWidth="1"/>
    <col min="13068" max="13068" width="15.7109375" style="604" customWidth="1"/>
    <col min="13069" max="13069" width="2.5703125" style="604" customWidth="1"/>
    <col min="13070" max="13070" width="2" style="604" customWidth="1"/>
    <col min="13071" max="13071" width="15.7109375" style="604" customWidth="1"/>
    <col min="13072" max="13072" width="2.5703125" style="604" customWidth="1"/>
    <col min="13073" max="13073" width="2.140625" style="604" customWidth="1"/>
    <col min="13074" max="13074" width="15.7109375" style="604" customWidth="1"/>
    <col min="13075" max="13075" width="2.5703125" style="604" customWidth="1"/>
    <col min="13076" max="13076" width="2.28515625" style="604" customWidth="1"/>
    <col min="13077" max="13077" width="15.7109375" style="604" customWidth="1"/>
    <col min="13078" max="13078" width="2.5703125" style="604" customWidth="1"/>
    <col min="13079" max="13080" width="2.28515625" style="604" customWidth="1"/>
    <col min="13081" max="13081" width="10.42578125" style="604" customWidth="1"/>
    <col min="13082" max="13311" width="10" style="604"/>
    <col min="13312" max="13312" width="3.7109375" style="604" customWidth="1"/>
    <col min="13313" max="13313" width="67.7109375" style="604" customWidth="1"/>
    <col min="13314" max="13314" width="15.7109375" style="604" customWidth="1"/>
    <col min="13315" max="13315" width="2.5703125" style="604" customWidth="1"/>
    <col min="13316" max="13317" width="1.28515625" style="604" customWidth="1"/>
    <col min="13318" max="13318" width="15.5703125" style="604" customWidth="1"/>
    <col min="13319" max="13319" width="2.5703125" style="604" customWidth="1"/>
    <col min="13320" max="13320" width="1.5703125" style="604" customWidth="1"/>
    <col min="13321" max="13321" width="15.7109375" style="604" customWidth="1"/>
    <col min="13322" max="13322" width="2.5703125" style="604" customWidth="1"/>
    <col min="13323" max="13323" width="1.5703125" style="604" customWidth="1"/>
    <col min="13324" max="13324" width="15.7109375" style="604" customWidth="1"/>
    <col min="13325" max="13325" width="2.5703125" style="604" customWidth="1"/>
    <col min="13326" max="13326" width="2" style="604" customWidth="1"/>
    <col min="13327" max="13327" width="15.7109375" style="604" customWidth="1"/>
    <col min="13328" max="13328" width="2.5703125" style="604" customWidth="1"/>
    <col min="13329" max="13329" width="2.140625" style="604" customWidth="1"/>
    <col min="13330" max="13330" width="15.7109375" style="604" customWidth="1"/>
    <col min="13331" max="13331" width="2.5703125" style="604" customWidth="1"/>
    <col min="13332" max="13332" width="2.28515625" style="604" customWidth="1"/>
    <col min="13333" max="13333" width="15.7109375" style="604" customWidth="1"/>
    <col min="13334" max="13334" width="2.5703125" style="604" customWidth="1"/>
    <col min="13335" max="13336" width="2.28515625" style="604" customWidth="1"/>
    <col min="13337" max="13337" width="10.42578125" style="604" customWidth="1"/>
    <col min="13338" max="13567" width="10" style="604"/>
    <col min="13568" max="13568" width="3.7109375" style="604" customWidth="1"/>
    <col min="13569" max="13569" width="67.7109375" style="604" customWidth="1"/>
    <col min="13570" max="13570" width="15.7109375" style="604" customWidth="1"/>
    <col min="13571" max="13571" width="2.5703125" style="604" customWidth="1"/>
    <col min="13572" max="13573" width="1.28515625" style="604" customWidth="1"/>
    <col min="13574" max="13574" width="15.5703125" style="604" customWidth="1"/>
    <col min="13575" max="13575" width="2.5703125" style="604" customWidth="1"/>
    <col min="13576" max="13576" width="1.5703125" style="604" customWidth="1"/>
    <col min="13577" max="13577" width="15.7109375" style="604" customWidth="1"/>
    <col min="13578" max="13578" width="2.5703125" style="604" customWidth="1"/>
    <col min="13579" max="13579" width="1.5703125" style="604" customWidth="1"/>
    <col min="13580" max="13580" width="15.7109375" style="604" customWidth="1"/>
    <col min="13581" max="13581" width="2.5703125" style="604" customWidth="1"/>
    <col min="13582" max="13582" width="2" style="604" customWidth="1"/>
    <col min="13583" max="13583" width="15.7109375" style="604" customWidth="1"/>
    <col min="13584" max="13584" width="2.5703125" style="604" customWidth="1"/>
    <col min="13585" max="13585" width="2.140625" style="604" customWidth="1"/>
    <col min="13586" max="13586" width="15.7109375" style="604" customWidth="1"/>
    <col min="13587" max="13587" width="2.5703125" style="604" customWidth="1"/>
    <col min="13588" max="13588" width="2.28515625" style="604" customWidth="1"/>
    <col min="13589" max="13589" width="15.7109375" style="604" customWidth="1"/>
    <col min="13590" max="13590" width="2.5703125" style="604" customWidth="1"/>
    <col min="13591" max="13592" width="2.28515625" style="604" customWidth="1"/>
    <col min="13593" max="13593" width="10.42578125" style="604" customWidth="1"/>
    <col min="13594" max="13823" width="10" style="604"/>
    <col min="13824" max="13824" width="3.7109375" style="604" customWidth="1"/>
    <col min="13825" max="13825" width="67.7109375" style="604" customWidth="1"/>
    <col min="13826" max="13826" width="15.7109375" style="604" customWidth="1"/>
    <col min="13827" max="13827" width="2.5703125" style="604" customWidth="1"/>
    <col min="13828" max="13829" width="1.28515625" style="604" customWidth="1"/>
    <col min="13830" max="13830" width="15.5703125" style="604" customWidth="1"/>
    <col min="13831" max="13831" width="2.5703125" style="604" customWidth="1"/>
    <col min="13832" max="13832" width="1.5703125" style="604" customWidth="1"/>
    <col min="13833" max="13833" width="15.7109375" style="604" customWidth="1"/>
    <col min="13834" max="13834" width="2.5703125" style="604" customWidth="1"/>
    <col min="13835" max="13835" width="1.5703125" style="604" customWidth="1"/>
    <col min="13836" max="13836" width="15.7109375" style="604" customWidth="1"/>
    <col min="13837" max="13837" width="2.5703125" style="604" customWidth="1"/>
    <col min="13838" max="13838" width="2" style="604" customWidth="1"/>
    <col min="13839" max="13839" width="15.7109375" style="604" customWidth="1"/>
    <col min="13840" max="13840" width="2.5703125" style="604" customWidth="1"/>
    <col min="13841" max="13841" width="2.140625" style="604" customWidth="1"/>
    <col min="13842" max="13842" width="15.7109375" style="604" customWidth="1"/>
    <col min="13843" max="13843" width="2.5703125" style="604" customWidth="1"/>
    <col min="13844" max="13844" width="2.28515625" style="604" customWidth="1"/>
    <col min="13845" max="13845" width="15.7109375" style="604" customWidth="1"/>
    <col min="13846" max="13846" width="2.5703125" style="604" customWidth="1"/>
    <col min="13847" max="13848" width="2.28515625" style="604" customWidth="1"/>
    <col min="13849" max="13849" width="10.42578125" style="604" customWidth="1"/>
    <col min="13850" max="14079" width="10" style="604"/>
    <col min="14080" max="14080" width="3.7109375" style="604" customWidth="1"/>
    <col min="14081" max="14081" width="67.7109375" style="604" customWidth="1"/>
    <col min="14082" max="14082" width="15.7109375" style="604" customWidth="1"/>
    <col min="14083" max="14083" width="2.5703125" style="604" customWidth="1"/>
    <col min="14084" max="14085" width="1.28515625" style="604" customWidth="1"/>
    <col min="14086" max="14086" width="15.5703125" style="604" customWidth="1"/>
    <col min="14087" max="14087" width="2.5703125" style="604" customWidth="1"/>
    <col min="14088" max="14088" width="1.5703125" style="604" customWidth="1"/>
    <col min="14089" max="14089" width="15.7109375" style="604" customWidth="1"/>
    <col min="14090" max="14090" width="2.5703125" style="604" customWidth="1"/>
    <col min="14091" max="14091" width="1.5703125" style="604" customWidth="1"/>
    <col min="14092" max="14092" width="15.7109375" style="604" customWidth="1"/>
    <col min="14093" max="14093" width="2.5703125" style="604" customWidth="1"/>
    <col min="14094" max="14094" width="2" style="604" customWidth="1"/>
    <col min="14095" max="14095" width="15.7109375" style="604" customWidth="1"/>
    <col min="14096" max="14096" width="2.5703125" style="604" customWidth="1"/>
    <col min="14097" max="14097" width="2.140625" style="604" customWidth="1"/>
    <col min="14098" max="14098" width="15.7109375" style="604" customWidth="1"/>
    <col min="14099" max="14099" width="2.5703125" style="604" customWidth="1"/>
    <col min="14100" max="14100" width="2.28515625" style="604" customWidth="1"/>
    <col min="14101" max="14101" width="15.7109375" style="604" customWidth="1"/>
    <col min="14102" max="14102" width="2.5703125" style="604" customWidth="1"/>
    <col min="14103" max="14104" width="2.28515625" style="604" customWidth="1"/>
    <col min="14105" max="14105" width="10.42578125" style="604" customWidth="1"/>
    <col min="14106" max="14335" width="10" style="604"/>
    <col min="14336" max="14336" width="3.7109375" style="604" customWidth="1"/>
    <col min="14337" max="14337" width="67.7109375" style="604" customWidth="1"/>
    <col min="14338" max="14338" width="15.7109375" style="604" customWidth="1"/>
    <col min="14339" max="14339" width="2.5703125" style="604" customWidth="1"/>
    <col min="14340" max="14341" width="1.28515625" style="604" customWidth="1"/>
    <col min="14342" max="14342" width="15.5703125" style="604" customWidth="1"/>
    <col min="14343" max="14343" width="2.5703125" style="604" customWidth="1"/>
    <col min="14344" max="14344" width="1.5703125" style="604" customWidth="1"/>
    <col min="14345" max="14345" width="15.7109375" style="604" customWidth="1"/>
    <col min="14346" max="14346" width="2.5703125" style="604" customWidth="1"/>
    <col min="14347" max="14347" width="1.5703125" style="604" customWidth="1"/>
    <col min="14348" max="14348" width="15.7109375" style="604" customWidth="1"/>
    <col min="14349" max="14349" width="2.5703125" style="604" customWidth="1"/>
    <col min="14350" max="14350" width="2" style="604" customWidth="1"/>
    <col min="14351" max="14351" width="15.7109375" style="604" customWidth="1"/>
    <col min="14352" max="14352" width="2.5703125" style="604" customWidth="1"/>
    <col min="14353" max="14353" width="2.140625" style="604" customWidth="1"/>
    <col min="14354" max="14354" width="15.7109375" style="604" customWidth="1"/>
    <col min="14355" max="14355" width="2.5703125" style="604" customWidth="1"/>
    <col min="14356" max="14356" width="2.28515625" style="604" customWidth="1"/>
    <col min="14357" max="14357" width="15.7109375" style="604" customWidth="1"/>
    <col min="14358" max="14358" width="2.5703125" style="604" customWidth="1"/>
    <col min="14359" max="14360" width="2.28515625" style="604" customWidth="1"/>
    <col min="14361" max="14361" width="10.42578125" style="604" customWidth="1"/>
    <col min="14362" max="14591" width="10" style="604"/>
    <col min="14592" max="14592" width="3.7109375" style="604" customWidth="1"/>
    <col min="14593" max="14593" width="67.7109375" style="604" customWidth="1"/>
    <col min="14594" max="14594" width="15.7109375" style="604" customWidth="1"/>
    <col min="14595" max="14595" width="2.5703125" style="604" customWidth="1"/>
    <col min="14596" max="14597" width="1.28515625" style="604" customWidth="1"/>
    <col min="14598" max="14598" width="15.5703125" style="604" customWidth="1"/>
    <col min="14599" max="14599" width="2.5703125" style="604" customWidth="1"/>
    <col min="14600" max="14600" width="1.5703125" style="604" customWidth="1"/>
    <col min="14601" max="14601" width="15.7109375" style="604" customWidth="1"/>
    <col min="14602" max="14602" width="2.5703125" style="604" customWidth="1"/>
    <col min="14603" max="14603" width="1.5703125" style="604" customWidth="1"/>
    <col min="14604" max="14604" width="15.7109375" style="604" customWidth="1"/>
    <col min="14605" max="14605" width="2.5703125" style="604" customWidth="1"/>
    <col min="14606" max="14606" width="2" style="604" customWidth="1"/>
    <col min="14607" max="14607" width="15.7109375" style="604" customWidth="1"/>
    <col min="14608" max="14608" width="2.5703125" style="604" customWidth="1"/>
    <col min="14609" max="14609" width="2.140625" style="604" customWidth="1"/>
    <col min="14610" max="14610" width="15.7109375" style="604" customWidth="1"/>
    <col min="14611" max="14611" width="2.5703125" style="604" customWidth="1"/>
    <col min="14612" max="14612" width="2.28515625" style="604" customWidth="1"/>
    <col min="14613" max="14613" width="15.7109375" style="604" customWidth="1"/>
    <col min="14614" max="14614" width="2.5703125" style="604" customWidth="1"/>
    <col min="14615" max="14616" width="2.28515625" style="604" customWidth="1"/>
    <col min="14617" max="14617" width="10.42578125" style="604" customWidth="1"/>
    <col min="14618" max="14847" width="10" style="604"/>
    <col min="14848" max="14848" width="3.7109375" style="604" customWidth="1"/>
    <col min="14849" max="14849" width="67.7109375" style="604" customWidth="1"/>
    <col min="14850" max="14850" width="15.7109375" style="604" customWidth="1"/>
    <col min="14851" max="14851" width="2.5703125" style="604" customWidth="1"/>
    <col min="14852" max="14853" width="1.28515625" style="604" customWidth="1"/>
    <col min="14854" max="14854" width="15.5703125" style="604" customWidth="1"/>
    <col min="14855" max="14855" width="2.5703125" style="604" customWidth="1"/>
    <col min="14856" max="14856" width="1.5703125" style="604" customWidth="1"/>
    <col min="14857" max="14857" width="15.7109375" style="604" customWidth="1"/>
    <col min="14858" max="14858" width="2.5703125" style="604" customWidth="1"/>
    <col min="14859" max="14859" width="1.5703125" style="604" customWidth="1"/>
    <col min="14860" max="14860" width="15.7109375" style="604" customWidth="1"/>
    <col min="14861" max="14861" width="2.5703125" style="604" customWidth="1"/>
    <col min="14862" max="14862" width="2" style="604" customWidth="1"/>
    <col min="14863" max="14863" width="15.7109375" style="604" customWidth="1"/>
    <col min="14864" max="14864" width="2.5703125" style="604" customWidth="1"/>
    <col min="14865" max="14865" width="2.140625" style="604" customWidth="1"/>
    <col min="14866" max="14866" width="15.7109375" style="604" customWidth="1"/>
    <col min="14867" max="14867" width="2.5703125" style="604" customWidth="1"/>
    <col min="14868" max="14868" width="2.28515625" style="604" customWidth="1"/>
    <col min="14869" max="14869" width="15.7109375" style="604" customWidth="1"/>
    <col min="14870" max="14870" width="2.5703125" style="604" customWidth="1"/>
    <col min="14871" max="14872" width="2.28515625" style="604" customWidth="1"/>
    <col min="14873" max="14873" width="10.42578125" style="604" customWidth="1"/>
    <col min="14874" max="15103" width="10" style="604"/>
    <col min="15104" max="15104" width="3.7109375" style="604" customWidth="1"/>
    <col min="15105" max="15105" width="67.7109375" style="604" customWidth="1"/>
    <col min="15106" max="15106" width="15.7109375" style="604" customWidth="1"/>
    <col min="15107" max="15107" width="2.5703125" style="604" customWidth="1"/>
    <col min="15108" max="15109" width="1.28515625" style="604" customWidth="1"/>
    <col min="15110" max="15110" width="15.5703125" style="604" customWidth="1"/>
    <col min="15111" max="15111" width="2.5703125" style="604" customWidth="1"/>
    <col min="15112" max="15112" width="1.5703125" style="604" customWidth="1"/>
    <col min="15113" max="15113" width="15.7109375" style="604" customWidth="1"/>
    <col min="15114" max="15114" width="2.5703125" style="604" customWidth="1"/>
    <col min="15115" max="15115" width="1.5703125" style="604" customWidth="1"/>
    <col min="15116" max="15116" width="15.7109375" style="604" customWidth="1"/>
    <col min="15117" max="15117" width="2.5703125" style="604" customWidth="1"/>
    <col min="15118" max="15118" width="2" style="604" customWidth="1"/>
    <col min="15119" max="15119" width="15.7109375" style="604" customWidth="1"/>
    <col min="15120" max="15120" width="2.5703125" style="604" customWidth="1"/>
    <col min="15121" max="15121" width="2.140625" style="604" customWidth="1"/>
    <col min="15122" max="15122" width="15.7109375" style="604" customWidth="1"/>
    <col min="15123" max="15123" width="2.5703125" style="604" customWidth="1"/>
    <col min="15124" max="15124" width="2.28515625" style="604" customWidth="1"/>
    <col min="15125" max="15125" width="15.7109375" style="604" customWidth="1"/>
    <col min="15126" max="15126" width="2.5703125" style="604" customWidth="1"/>
    <col min="15127" max="15128" width="2.28515625" style="604" customWidth="1"/>
    <col min="15129" max="15129" width="10.42578125" style="604" customWidth="1"/>
    <col min="15130" max="15359" width="10" style="604"/>
    <col min="15360" max="15360" width="3.7109375" style="604" customWidth="1"/>
    <col min="15361" max="15361" width="67.7109375" style="604" customWidth="1"/>
    <col min="15362" max="15362" width="15.7109375" style="604" customWidth="1"/>
    <col min="15363" max="15363" width="2.5703125" style="604" customWidth="1"/>
    <col min="15364" max="15365" width="1.28515625" style="604" customWidth="1"/>
    <col min="15366" max="15366" width="15.5703125" style="604" customWidth="1"/>
    <col min="15367" max="15367" width="2.5703125" style="604" customWidth="1"/>
    <col min="15368" max="15368" width="1.5703125" style="604" customWidth="1"/>
    <col min="15369" max="15369" width="15.7109375" style="604" customWidth="1"/>
    <col min="15370" max="15370" width="2.5703125" style="604" customWidth="1"/>
    <col min="15371" max="15371" width="1.5703125" style="604" customWidth="1"/>
    <col min="15372" max="15372" width="15.7109375" style="604" customWidth="1"/>
    <col min="15373" max="15373" width="2.5703125" style="604" customWidth="1"/>
    <col min="15374" max="15374" width="2" style="604" customWidth="1"/>
    <col min="15375" max="15375" width="15.7109375" style="604" customWidth="1"/>
    <col min="15376" max="15376" width="2.5703125" style="604" customWidth="1"/>
    <col min="15377" max="15377" width="2.140625" style="604" customWidth="1"/>
    <col min="15378" max="15378" width="15.7109375" style="604" customWidth="1"/>
    <col min="15379" max="15379" width="2.5703125" style="604" customWidth="1"/>
    <col min="15380" max="15380" width="2.28515625" style="604" customWidth="1"/>
    <col min="15381" max="15381" width="15.7109375" style="604" customWidth="1"/>
    <col min="15382" max="15382" width="2.5703125" style="604" customWidth="1"/>
    <col min="15383" max="15384" width="2.28515625" style="604" customWidth="1"/>
    <col min="15385" max="15385" width="10.42578125" style="604" customWidth="1"/>
    <col min="15386" max="15615" width="10" style="604"/>
    <col min="15616" max="15616" width="3.7109375" style="604" customWidth="1"/>
    <col min="15617" max="15617" width="67.7109375" style="604" customWidth="1"/>
    <col min="15618" max="15618" width="15.7109375" style="604" customWidth="1"/>
    <col min="15619" max="15619" width="2.5703125" style="604" customWidth="1"/>
    <col min="15620" max="15621" width="1.28515625" style="604" customWidth="1"/>
    <col min="15622" max="15622" width="15.5703125" style="604" customWidth="1"/>
    <col min="15623" max="15623" width="2.5703125" style="604" customWidth="1"/>
    <col min="15624" max="15624" width="1.5703125" style="604" customWidth="1"/>
    <col min="15625" max="15625" width="15.7109375" style="604" customWidth="1"/>
    <col min="15626" max="15626" width="2.5703125" style="604" customWidth="1"/>
    <col min="15627" max="15627" width="1.5703125" style="604" customWidth="1"/>
    <col min="15628" max="15628" width="15.7109375" style="604" customWidth="1"/>
    <col min="15629" max="15629" width="2.5703125" style="604" customWidth="1"/>
    <col min="15630" max="15630" width="2" style="604" customWidth="1"/>
    <col min="15631" max="15631" width="15.7109375" style="604" customWidth="1"/>
    <col min="15632" max="15632" width="2.5703125" style="604" customWidth="1"/>
    <col min="15633" max="15633" width="2.140625" style="604" customWidth="1"/>
    <col min="15634" max="15634" width="15.7109375" style="604" customWidth="1"/>
    <col min="15635" max="15635" width="2.5703125" style="604" customWidth="1"/>
    <col min="15636" max="15636" width="2.28515625" style="604" customWidth="1"/>
    <col min="15637" max="15637" width="15.7109375" style="604" customWidth="1"/>
    <col min="15638" max="15638" width="2.5703125" style="604" customWidth="1"/>
    <col min="15639" max="15640" width="2.28515625" style="604" customWidth="1"/>
    <col min="15641" max="15641" width="10.42578125" style="604" customWidth="1"/>
    <col min="15642" max="15871" width="10" style="604"/>
    <col min="15872" max="15872" width="3.7109375" style="604" customWidth="1"/>
    <col min="15873" max="15873" width="67.7109375" style="604" customWidth="1"/>
    <col min="15874" max="15874" width="15.7109375" style="604" customWidth="1"/>
    <col min="15875" max="15875" width="2.5703125" style="604" customWidth="1"/>
    <col min="15876" max="15877" width="1.28515625" style="604" customWidth="1"/>
    <col min="15878" max="15878" width="15.5703125" style="604" customWidth="1"/>
    <col min="15879" max="15879" width="2.5703125" style="604" customWidth="1"/>
    <col min="15880" max="15880" width="1.5703125" style="604" customWidth="1"/>
    <col min="15881" max="15881" width="15.7109375" style="604" customWidth="1"/>
    <col min="15882" max="15882" width="2.5703125" style="604" customWidth="1"/>
    <col min="15883" max="15883" width="1.5703125" style="604" customWidth="1"/>
    <col min="15884" max="15884" width="15.7109375" style="604" customWidth="1"/>
    <col min="15885" max="15885" width="2.5703125" style="604" customWidth="1"/>
    <col min="15886" max="15886" width="2" style="604" customWidth="1"/>
    <col min="15887" max="15887" width="15.7109375" style="604" customWidth="1"/>
    <col min="15888" max="15888" width="2.5703125" style="604" customWidth="1"/>
    <col min="15889" max="15889" width="2.140625" style="604" customWidth="1"/>
    <col min="15890" max="15890" width="15.7109375" style="604" customWidth="1"/>
    <col min="15891" max="15891" width="2.5703125" style="604" customWidth="1"/>
    <col min="15892" max="15892" width="2.28515625" style="604" customWidth="1"/>
    <col min="15893" max="15893" width="15.7109375" style="604" customWidth="1"/>
    <col min="15894" max="15894" width="2.5703125" style="604" customWidth="1"/>
    <col min="15895" max="15896" width="2.28515625" style="604" customWidth="1"/>
    <col min="15897" max="15897" width="10.42578125" style="604" customWidth="1"/>
    <col min="15898" max="16127" width="10" style="604"/>
    <col min="16128" max="16128" width="3.7109375" style="604" customWidth="1"/>
    <col min="16129" max="16129" width="67.7109375" style="604" customWidth="1"/>
    <col min="16130" max="16130" width="15.7109375" style="604" customWidth="1"/>
    <col min="16131" max="16131" width="2.5703125" style="604" customWidth="1"/>
    <col min="16132" max="16133" width="1.28515625" style="604" customWidth="1"/>
    <col min="16134" max="16134" width="15.5703125" style="604" customWidth="1"/>
    <col min="16135" max="16135" width="2.5703125" style="604" customWidth="1"/>
    <col min="16136" max="16136" width="1.5703125" style="604" customWidth="1"/>
    <col min="16137" max="16137" width="15.7109375" style="604" customWidth="1"/>
    <col min="16138" max="16138" width="2.5703125" style="604" customWidth="1"/>
    <col min="16139" max="16139" width="1.5703125" style="604" customWidth="1"/>
    <col min="16140" max="16140" width="15.7109375" style="604" customWidth="1"/>
    <col min="16141" max="16141" width="2.5703125" style="604" customWidth="1"/>
    <col min="16142" max="16142" width="2" style="604" customWidth="1"/>
    <col min="16143" max="16143" width="15.7109375" style="604" customWidth="1"/>
    <col min="16144" max="16144" width="2.5703125" style="604" customWidth="1"/>
    <col min="16145" max="16145" width="2.140625" style="604" customWidth="1"/>
    <col min="16146" max="16146" width="15.7109375" style="604" customWidth="1"/>
    <col min="16147" max="16147" width="2.5703125" style="604" customWidth="1"/>
    <col min="16148" max="16148" width="2.28515625" style="604" customWidth="1"/>
    <col min="16149" max="16149" width="15.7109375" style="604" customWidth="1"/>
    <col min="16150" max="16150" width="2.5703125" style="604" customWidth="1"/>
    <col min="16151" max="16152" width="2.28515625" style="604" customWidth="1"/>
    <col min="16153" max="16153" width="10.42578125" style="604" customWidth="1"/>
    <col min="16154" max="16384" width="10" style="604"/>
  </cols>
  <sheetData>
    <row r="1" spans="1:25">
      <c r="A1" s="572" t="s">
        <v>386</v>
      </c>
      <c r="C1" s="508"/>
      <c r="D1" s="602"/>
      <c r="E1" s="508"/>
      <c r="F1" s="508"/>
      <c r="G1" s="506"/>
      <c r="H1" s="506"/>
      <c r="I1" s="508"/>
      <c r="J1" s="506"/>
      <c r="K1" s="506"/>
      <c r="L1" s="508"/>
      <c r="M1" s="506"/>
      <c r="N1" s="506"/>
      <c r="O1" s="508"/>
      <c r="P1" s="506"/>
      <c r="Q1" s="506"/>
      <c r="R1" s="506"/>
      <c r="S1" s="506"/>
      <c r="T1" s="506"/>
      <c r="U1" s="506"/>
      <c r="V1" s="508"/>
      <c r="W1" s="508"/>
      <c r="X1" s="34"/>
    </row>
    <row r="2" spans="1:25" ht="12.75" customHeight="1">
      <c r="A2" s="572" t="s">
        <v>11</v>
      </c>
      <c r="E2" s="34"/>
      <c r="F2" s="34"/>
      <c r="I2" s="34"/>
      <c r="L2" s="34"/>
      <c r="O2" s="34"/>
      <c r="V2" s="34"/>
      <c r="W2" s="34"/>
      <c r="X2" s="34"/>
    </row>
    <row r="3" spans="1:25" ht="12.75" customHeight="1">
      <c r="A3" s="571"/>
      <c r="E3" s="34"/>
      <c r="F3" s="34"/>
      <c r="I3" s="34"/>
      <c r="L3" s="34"/>
      <c r="O3" s="34"/>
      <c r="V3" s="34"/>
      <c r="W3" s="34"/>
      <c r="X3" s="34"/>
    </row>
    <row r="5" spans="1:25">
      <c r="A5" s="510"/>
      <c r="C5" s="508"/>
      <c r="D5" s="602"/>
      <c r="E5" s="506"/>
      <c r="F5" s="506"/>
      <c r="G5" s="506"/>
      <c r="H5" s="506"/>
      <c r="I5" s="506"/>
      <c r="J5" s="506"/>
      <c r="K5" s="506"/>
      <c r="L5" s="506"/>
      <c r="M5" s="506"/>
      <c r="N5" s="506"/>
      <c r="O5" s="506"/>
      <c r="P5" s="570"/>
      <c r="Q5" s="570"/>
      <c r="R5" s="570"/>
      <c r="S5" s="570"/>
      <c r="T5" s="570"/>
      <c r="U5" s="570"/>
      <c r="V5" s="570"/>
      <c r="W5" s="570"/>
      <c r="X5" s="570"/>
    </row>
    <row r="6" spans="1:25" s="34" customFormat="1" ht="14.1" customHeight="1">
      <c r="A6" s="569" t="s">
        <v>133</v>
      </c>
      <c r="B6" s="307"/>
      <c r="C6" s="567">
        <v>2010</v>
      </c>
      <c r="D6" s="605"/>
      <c r="E6" s="606"/>
      <c r="F6" s="607"/>
      <c r="G6" s="564">
        <v>2009</v>
      </c>
      <c r="H6" s="608"/>
      <c r="I6" s="608"/>
      <c r="J6" s="564">
        <v>2008</v>
      </c>
      <c r="K6" s="608"/>
      <c r="L6" s="565"/>
      <c r="M6" s="564">
        <v>2007</v>
      </c>
      <c r="N6" s="608"/>
      <c r="P6" s="564">
        <v>2006</v>
      </c>
      <c r="Q6" s="608"/>
      <c r="R6" s="608"/>
      <c r="S6" s="564">
        <v>2005</v>
      </c>
      <c r="T6" s="608"/>
      <c r="U6" s="608"/>
      <c r="V6" s="608"/>
      <c r="W6" s="608"/>
      <c r="X6" s="641"/>
    </row>
    <row r="7" spans="1:25">
      <c r="E7" s="606"/>
      <c r="X7" s="631"/>
    </row>
    <row r="8" spans="1:25">
      <c r="A8" s="308" t="s">
        <v>1</v>
      </c>
      <c r="E8" s="606"/>
      <c r="F8" s="34"/>
      <c r="I8" s="34"/>
      <c r="L8" s="34"/>
      <c r="R8" s="34"/>
      <c r="X8" s="41"/>
    </row>
    <row r="9" spans="1:25">
      <c r="C9" s="609"/>
      <c r="D9" s="610"/>
      <c r="E9" s="606"/>
      <c r="F9" s="404"/>
      <c r="G9" s="611"/>
      <c r="J9" s="404"/>
      <c r="X9" s="631"/>
    </row>
    <row r="10" spans="1:25">
      <c r="A10" s="510" t="s">
        <v>295</v>
      </c>
      <c r="B10" s="510"/>
      <c r="E10" s="606"/>
      <c r="X10" s="631"/>
    </row>
    <row r="11" spans="1:25">
      <c r="A11" s="510"/>
      <c r="B11" s="510" t="s">
        <v>246</v>
      </c>
      <c r="C11" s="277">
        <v>9079181</v>
      </c>
      <c r="D11" s="612"/>
      <c r="E11" s="606"/>
      <c r="F11" s="277"/>
      <c r="G11" s="613">
        <v>8922598</v>
      </c>
      <c r="I11" s="34"/>
      <c r="J11" s="613">
        <v>8511905</v>
      </c>
      <c r="M11" s="613">
        <v>7793676</v>
      </c>
      <c r="P11" s="613">
        <v>6987559</v>
      </c>
      <c r="R11" s="34"/>
      <c r="S11" s="613">
        <v>7508820</v>
      </c>
      <c r="X11" s="144"/>
      <c r="Y11" s="143"/>
    </row>
    <row r="12" spans="1:25">
      <c r="A12" s="510"/>
      <c r="B12" s="510" t="s">
        <v>247</v>
      </c>
      <c r="C12" s="277">
        <v>12383400</v>
      </c>
      <c r="D12" s="612"/>
      <c r="E12" s="606"/>
      <c r="F12" s="277"/>
      <c r="G12" s="613">
        <v>12510173</v>
      </c>
      <c r="I12" s="34"/>
      <c r="J12" s="613">
        <v>13165722</v>
      </c>
      <c r="M12" s="613">
        <v>13342241</v>
      </c>
      <c r="P12" s="613">
        <v>13175265</v>
      </c>
      <c r="R12" s="34"/>
      <c r="S12" s="613">
        <v>13060080</v>
      </c>
      <c r="X12" s="144"/>
      <c r="Y12" s="143"/>
    </row>
    <row r="13" spans="1:25">
      <c r="A13" s="510"/>
      <c r="B13" s="510" t="s">
        <v>248</v>
      </c>
      <c r="C13" s="277">
        <v>51640</v>
      </c>
      <c r="D13" s="612"/>
      <c r="E13" s="606"/>
      <c r="F13" s="277"/>
      <c r="G13" s="613">
        <v>144810</v>
      </c>
      <c r="I13" s="34"/>
      <c r="J13" s="613">
        <v>106212</v>
      </c>
      <c r="M13" s="613">
        <v>266108</v>
      </c>
      <c r="P13" s="613">
        <v>183003</v>
      </c>
      <c r="R13" s="34"/>
      <c r="S13" s="613">
        <v>182670</v>
      </c>
      <c r="X13" s="144"/>
      <c r="Y13" s="143"/>
    </row>
    <row r="14" spans="1:25">
      <c r="A14" s="510"/>
      <c r="B14" s="510" t="s">
        <v>249</v>
      </c>
      <c r="C14" s="77">
        <v>0</v>
      </c>
      <c r="D14" s="273"/>
      <c r="E14" s="481"/>
      <c r="F14" s="77"/>
      <c r="G14" s="514">
        <v>0</v>
      </c>
      <c r="I14" s="34"/>
      <c r="J14" s="514">
        <v>0</v>
      </c>
      <c r="M14" s="514">
        <v>0</v>
      </c>
      <c r="P14" s="514">
        <v>0</v>
      </c>
      <c r="R14" s="34"/>
      <c r="S14" s="514">
        <v>0</v>
      </c>
      <c r="X14" s="144"/>
      <c r="Y14" s="143"/>
    </row>
    <row r="15" spans="1:25">
      <c r="A15" s="510" t="s">
        <v>296</v>
      </c>
      <c r="B15" s="510"/>
      <c r="C15" s="277"/>
      <c r="D15" s="612"/>
      <c r="E15" s="606"/>
      <c r="F15" s="277"/>
      <c r="G15" s="613"/>
      <c r="I15" s="34"/>
      <c r="J15" s="613"/>
      <c r="M15" s="613"/>
      <c r="P15" s="613"/>
      <c r="R15" s="34"/>
      <c r="S15" s="613"/>
      <c r="X15" s="144"/>
      <c r="Y15" s="143"/>
    </row>
    <row r="16" spans="1:25">
      <c r="A16" s="510"/>
      <c r="B16" s="510" t="s">
        <v>250</v>
      </c>
      <c r="C16" s="277">
        <v>211662</v>
      </c>
      <c r="D16" s="612"/>
      <c r="E16" s="606"/>
      <c r="F16" s="277"/>
      <c r="G16" s="613">
        <v>258764</v>
      </c>
      <c r="I16" s="34"/>
      <c r="J16" s="613">
        <v>276897</v>
      </c>
      <c r="M16" s="613">
        <v>188280</v>
      </c>
      <c r="P16" s="613">
        <v>151057</v>
      </c>
      <c r="R16" s="34"/>
      <c r="S16" s="613">
        <v>119707</v>
      </c>
      <c r="X16" s="144"/>
      <c r="Y16" s="143"/>
    </row>
    <row r="17" spans="1:25">
      <c r="A17" s="510"/>
      <c r="B17" s="510" t="s">
        <v>249</v>
      </c>
      <c r="C17" s="277">
        <v>782</v>
      </c>
      <c r="D17" s="273"/>
      <c r="E17" s="481"/>
      <c r="F17" s="77"/>
      <c r="G17" s="514">
        <v>1456</v>
      </c>
      <c r="I17" s="34"/>
      <c r="J17" s="514">
        <v>1583</v>
      </c>
      <c r="M17" s="514">
        <v>1273</v>
      </c>
      <c r="P17" s="514">
        <v>1806</v>
      </c>
      <c r="R17" s="34"/>
      <c r="S17" s="514">
        <v>719</v>
      </c>
      <c r="X17" s="144"/>
      <c r="Y17" s="143"/>
    </row>
    <row r="18" spans="1:25">
      <c r="A18" s="510" t="s">
        <v>297</v>
      </c>
      <c r="B18" s="510"/>
      <c r="E18" s="614"/>
      <c r="I18" s="34"/>
      <c r="R18" s="34"/>
      <c r="X18" s="144"/>
      <c r="Y18" s="143"/>
    </row>
    <row r="19" spans="1:25">
      <c r="A19" s="510"/>
      <c r="B19" s="510" t="s">
        <v>248</v>
      </c>
      <c r="C19" s="277">
        <v>5092304</v>
      </c>
      <c r="D19" s="612"/>
      <c r="E19" s="488"/>
      <c r="F19" s="66"/>
      <c r="G19" s="513">
        <v>5526783</v>
      </c>
      <c r="I19" s="34"/>
      <c r="J19" s="513">
        <v>5961379</v>
      </c>
      <c r="M19" s="513">
        <v>6235779</v>
      </c>
      <c r="P19" s="513">
        <v>7038421</v>
      </c>
      <c r="R19" s="34"/>
      <c r="S19" s="513">
        <v>8110708</v>
      </c>
      <c r="X19" s="144"/>
      <c r="Y19" s="143"/>
    </row>
    <row r="20" spans="1:25">
      <c r="A20" s="510" t="s">
        <v>298</v>
      </c>
      <c r="B20" s="510"/>
      <c r="C20" s="277">
        <v>8737</v>
      </c>
      <c r="D20" s="273"/>
      <c r="E20" s="481"/>
      <c r="F20" s="77"/>
      <c r="G20" s="514">
        <v>9787</v>
      </c>
      <c r="I20" s="34"/>
      <c r="J20" s="514">
        <v>10404</v>
      </c>
      <c r="M20" s="514">
        <v>11227</v>
      </c>
      <c r="P20" s="514">
        <v>10137</v>
      </c>
      <c r="R20" s="34"/>
      <c r="S20" s="615">
        <v>20601</v>
      </c>
      <c r="X20" s="144"/>
      <c r="Y20" s="143"/>
    </row>
    <row r="21" spans="1:25">
      <c r="A21" s="510"/>
      <c r="B21" s="510" t="s">
        <v>251</v>
      </c>
      <c r="C21" s="309">
        <f>SUM(C11:C20)</f>
        <v>26827706</v>
      </c>
      <c r="D21" s="612"/>
      <c r="E21" s="606"/>
      <c r="F21" s="277"/>
      <c r="G21" s="616">
        <f>SUM(G11:G20)</f>
        <v>27374371</v>
      </c>
      <c r="I21" s="34"/>
      <c r="J21" s="616">
        <f>SUM(J11:J20)</f>
        <v>28034102</v>
      </c>
      <c r="M21" s="616">
        <f>SUM(M11:M20)</f>
        <v>27838584</v>
      </c>
      <c r="P21" s="616">
        <f>SUM(P11:P20)</f>
        <v>27547248</v>
      </c>
      <c r="R21" s="34"/>
      <c r="S21" s="616">
        <f>SUM(S11:S20)</f>
        <v>29003305</v>
      </c>
      <c r="X21" s="144"/>
      <c r="Y21" s="143"/>
    </row>
    <row r="22" spans="1:25">
      <c r="A22" s="510" t="s">
        <v>299</v>
      </c>
      <c r="B22" s="510"/>
      <c r="C22" s="66"/>
      <c r="D22" s="612"/>
      <c r="E22" s="617"/>
      <c r="F22" s="513"/>
      <c r="G22" s="513"/>
      <c r="I22" s="34"/>
      <c r="J22" s="513"/>
      <c r="M22" s="513"/>
      <c r="P22" s="513"/>
      <c r="R22" s="34"/>
      <c r="S22" s="513"/>
      <c r="X22" s="144"/>
      <c r="Y22" s="143"/>
    </row>
    <row r="23" spans="1:25">
      <c r="A23" s="510"/>
      <c r="B23" s="510" t="s">
        <v>252</v>
      </c>
      <c r="C23" s="66">
        <v>5429394</v>
      </c>
      <c r="D23" s="612"/>
      <c r="E23" s="488"/>
      <c r="F23" s="66"/>
      <c r="G23" s="513">
        <v>5099719</v>
      </c>
      <c r="I23" s="34"/>
      <c r="J23" s="513">
        <v>5028292</v>
      </c>
      <c r="M23" s="513">
        <v>5388328</v>
      </c>
      <c r="P23" s="513">
        <v>4290839</v>
      </c>
      <c r="R23" s="34"/>
      <c r="S23" s="513">
        <v>3473733</v>
      </c>
      <c r="X23" s="144"/>
      <c r="Y23" s="143"/>
    </row>
    <row r="24" spans="1:25">
      <c r="A24" s="510"/>
      <c r="B24" s="510" t="s">
        <v>253</v>
      </c>
      <c r="C24" s="269">
        <v>1523514</v>
      </c>
      <c r="D24" s="612"/>
      <c r="E24" s="488"/>
      <c r="F24" s="66"/>
      <c r="G24" s="550">
        <v>1989771</v>
      </c>
      <c r="I24" s="34"/>
      <c r="J24" s="550">
        <v>4558893</v>
      </c>
      <c r="M24" s="550">
        <v>11296256</v>
      </c>
      <c r="P24" s="550">
        <v>18867585</v>
      </c>
      <c r="R24" s="34"/>
      <c r="S24" s="550">
        <v>25712900</v>
      </c>
      <c r="X24" s="144"/>
      <c r="Y24" s="143"/>
    </row>
    <row r="25" spans="1:25">
      <c r="A25" s="510"/>
      <c r="B25" s="510" t="s">
        <v>433</v>
      </c>
      <c r="C25" s="275">
        <v>6952908</v>
      </c>
      <c r="D25" s="612"/>
      <c r="E25" s="488"/>
      <c r="F25" s="66"/>
      <c r="G25" s="548">
        <v>7089490</v>
      </c>
      <c r="I25" s="34"/>
      <c r="J25" s="548">
        <f>SUM(J23:J24)</f>
        <v>9587185</v>
      </c>
      <c r="M25" s="548">
        <f>SUM(M23:M24)</f>
        <v>16684584</v>
      </c>
      <c r="P25" s="548">
        <f>SUM(P23:P24)</f>
        <v>23158424</v>
      </c>
      <c r="R25" s="34"/>
      <c r="S25" s="548">
        <f>SUM(S23:S24)</f>
        <v>29186633</v>
      </c>
      <c r="X25" s="144"/>
      <c r="Y25" s="143"/>
    </row>
    <row r="26" spans="1:25" ht="13.5" thickBot="1">
      <c r="A26" s="510" t="s">
        <v>324</v>
      </c>
      <c r="B26" s="510"/>
      <c r="C26" s="310">
        <v>33780614</v>
      </c>
      <c r="D26" s="612"/>
      <c r="E26" s="606"/>
      <c r="F26" s="277"/>
      <c r="G26" s="618">
        <v>34463861</v>
      </c>
      <c r="I26" s="34"/>
      <c r="J26" s="618">
        <f>J21+J25</f>
        <v>37621287</v>
      </c>
      <c r="M26" s="618">
        <f>M21+M25</f>
        <v>44523168</v>
      </c>
      <c r="P26" s="618">
        <f>P21+P25</f>
        <v>50705672</v>
      </c>
      <c r="R26" s="34"/>
      <c r="S26" s="618">
        <f>S21+S25</f>
        <v>58189938</v>
      </c>
      <c r="X26" s="144"/>
      <c r="Y26" s="143"/>
    </row>
    <row r="27" spans="1:25" ht="13.5" thickTop="1">
      <c r="C27" s="66"/>
      <c r="D27" s="612"/>
      <c r="E27" s="617"/>
      <c r="F27" s="513"/>
      <c r="G27" s="513"/>
      <c r="I27" s="34"/>
      <c r="J27" s="513"/>
      <c r="M27" s="513"/>
      <c r="P27" s="513"/>
      <c r="R27" s="34"/>
      <c r="S27" s="513"/>
      <c r="X27" s="144"/>
      <c r="Y27" s="143"/>
    </row>
    <row r="28" spans="1:25">
      <c r="A28" s="308" t="s">
        <v>2</v>
      </c>
      <c r="C28" s="66"/>
      <c r="D28" s="612"/>
      <c r="E28" s="617"/>
      <c r="F28" s="513"/>
      <c r="G28" s="513"/>
      <c r="I28" s="34"/>
      <c r="J28" s="513"/>
      <c r="L28" s="34"/>
      <c r="M28" s="513"/>
      <c r="P28" s="513"/>
      <c r="R28" s="34"/>
      <c r="S28" s="513"/>
      <c r="X28" s="145"/>
      <c r="Y28" s="143"/>
    </row>
    <row r="29" spans="1:25">
      <c r="B29" s="307"/>
      <c r="C29" s="66"/>
      <c r="D29" s="612"/>
      <c r="E29" s="617"/>
      <c r="F29" s="513"/>
      <c r="G29" s="513"/>
      <c r="I29" s="34"/>
      <c r="J29" s="513"/>
      <c r="L29" s="34"/>
      <c r="M29" s="513"/>
      <c r="P29" s="513"/>
      <c r="R29" s="34"/>
      <c r="S29" s="513"/>
      <c r="X29" s="145"/>
      <c r="Y29" s="143"/>
    </row>
    <row r="30" spans="1:25">
      <c r="A30" s="510" t="s">
        <v>300</v>
      </c>
      <c r="B30" s="510"/>
      <c r="C30" s="311">
        <v>27709463</v>
      </c>
      <c r="D30" s="612"/>
      <c r="E30" s="619"/>
      <c r="F30" s="311"/>
      <c r="G30" s="620">
        <v>28173296</v>
      </c>
      <c r="I30" s="34"/>
      <c r="J30" s="620">
        <v>28793588</v>
      </c>
      <c r="M30" s="620">
        <v>29171321</v>
      </c>
      <c r="P30" s="620">
        <v>27970397</v>
      </c>
      <c r="R30" s="34"/>
      <c r="S30" s="620">
        <v>26477551</v>
      </c>
      <c r="X30" s="144"/>
      <c r="Y30" s="143"/>
    </row>
    <row r="31" spans="1:25">
      <c r="A31" s="510" t="s">
        <v>301</v>
      </c>
      <c r="B31" s="510"/>
      <c r="C31" s="311">
        <v>4163051</v>
      </c>
      <c r="D31" s="612"/>
      <c r="E31" s="619"/>
      <c r="F31" s="311"/>
      <c r="G31" s="620">
        <v>4112080</v>
      </c>
      <c r="I31" s="34"/>
      <c r="J31" s="620">
        <v>6590918.8910999997</v>
      </c>
      <c r="M31" s="620">
        <v>12827133</v>
      </c>
      <c r="P31" s="620">
        <v>20440409</v>
      </c>
      <c r="R31" s="34"/>
      <c r="S31" s="620">
        <v>28767340</v>
      </c>
      <c r="X31" s="144"/>
      <c r="Y31" s="143"/>
    </row>
    <row r="32" spans="1:25">
      <c r="A32" s="510" t="s">
        <v>302</v>
      </c>
      <c r="B32" s="510"/>
      <c r="C32" s="312">
        <v>1908100</v>
      </c>
      <c r="D32" s="612"/>
      <c r="E32" s="619"/>
      <c r="F32" s="311"/>
      <c r="G32" s="621">
        <v>2178485</v>
      </c>
      <c r="I32" s="34"/>
      <c r="J32" s="621">
        <v>2236780.1089000003</v>
      </c>
      <c r="M32" s="621">
        <v>2524714</v>
      </c>
      <c r="P32" s="621">
        <v>2294866</v>
      </c>
      <c r="R32" s="34"/>
      <c r="S32" s="621">
        <v>2945047</v>
      </c>
      <c r="X32" s="144"/>
      <c r="Y32" s="143"/>
    </row>
    <row r="33" spans="1:25" ht="12.75" customHeight="1" thickBot="1">
      <c r="A33" s="510"/>
      <c r="B33" s="510" t="s">
        <v>315</v>
      </c>
      <c r="C33" s="313">
        <v>33780614</v>
      </c>
      <c r="D33" s="612"/>
      <c r="E33" s="619"/>
      <c r="F33" s="311"/>
      <c r="G33" s="622">
        <v>34463861</v>
      </c>
      <c r="I33" s="34"/>
      <c r="J33" s="622">
        <f>SUM(J30:J32)</f>
        <v>37621287</v>
      </c>
      <c r="M33" s="622">
        <f>SUM(M30:M32)</f>
        <v>44523168</v>
      </c>
      <c r="P33" s="622">
        <f>SUM(P30:P32)</f>
        <v>50705672</v>
      </c>
      <c r="R33" s="34"/>
      <c r="S33" s="622">
        <f>SUM(S30:S32)</f>
        <v>58189938</v>
      </c>
      <c r="X33" s="144"/>
      <c r="Y33" s="143"/>
    </row>
    <row r="34" spans="1:25" ht="13.5" thickTop="1">
      <c r="C34" s="415"/>
      <c r="D34" s="623"/>
      <c r="E34" s="624"/>
      <c r="F34" s="415"/>
      <c r="G34" s="625"/>
      <c r="I34" s="34"/>
      <c r="J34" s="626"/>
      <c r="M34" s="626"/>
      <c r="P34" s="626"/>
      <c r="R34" s="34"/>
      <c r="S34" s="626"/>
      <c r="X34" s="146"/>
      <c r="Y34" s="143"/>
    </row>
    <row r="35" spans="1:25">
      <c r="A35" s="308" t="s">
        <v>3</v>
      </c>
      <c r="C35" s="314"/>
      <c r="D35" s="627"/>
      <c r="E35" s="628"/>
      <c r="F35" s="314"/>
      <c r="G35" s="626"/>
      <c r="I35" s="34"/>
      <c r="J35" s="626"/>
      <c r="L35" s="34"/>
      <c r="M35" s="626"/>
      <c r="P35" s="626"/>
      <c r="R35" s="34"/>
      <c r="S35" s="626"/>
      <c r="X35" s="147"/>
      <c r="Y35" s="143"/>
    </row>
    <row r="36" spans="1:25">
      <c r="B36" s="510" t="s">
        <v>254</v>
      </c>
      <c r="C36" s="343">
        <f>(C11/C26)*100</f>
        <v>26.876897501034176</v>
      </c>
      <c r="D36" s="629" t="s">
        <v>444</v>
      </c>
      <c r="E36" s="630"/>
      <c r="F36" s="532"/>
      <c r="G36" s="529">
        <v>25.852302442047293</v>
      </c>
      <c r="H36" s="631" t="s">
        <v>444</v>
      </c>
      <c r="I36" s="41"/>
      <c r="J36" s="529">
        <f>(J11/J26)*100</f>
        <v>22.625236079775792</v>
      </c>
      <c r="K36" s="631" t="s">
        <v>444</v>
      </c>
      <c r="M36" s="529">
        <f>(M11/M26)*100</f>
        <v>17.504765159568162</v>
      </c>
      <c r="N36" s="631" t="s">
        <v>444</v>
      </c>
      <c r="P36" s="529">
        <f>(P11/P26)*100</f>
        <v>13.780625962318377</v>
      </c>
      <c r="Q36" s="631" t="s">
        <v>444</v>
      </c>
      <c r="R36" s="41"/>
      <c r="S36" s="529">
        <f>(S11/S26)*100</f>
        <v>12.903983503127293</v>
      </c>
      <c r="T36" s="631" t="s">
        <v>444</v>
      </c>
      <c r="U36" s="631"/>
      <c r="V36" s="631"/>
      <c r="W36" s="631"/>
      <c r="X36" s="146"/>
      <c r="Y36" s="148"/>
    </row>
    <row r="37" spans="1:25">
      <c r="B37" s="510" t="s">
        <v>247</v>
      </c>
      <c r="C37" s="343">
        <f>((C12/C26)*100)-0.1</f>
        <v>36.558303487319684</v>
      </c>
      <c r="D37" s="629"/>
      <c r="E37" s="630"/>
      <c r="F37" s="532"/>
      <c r="G37" s="529">
        <v>36.299999999999997</v>
      </c>
      <c r="H37" s="631"/>
      <c r="I37" s="41"/>
      <c r="J37" s="529">
        <f>(J12/J26)*100</f>
        <v>34.995405659567147</v>
      </c>
      <c r="K37" s="631"/>
      <c r="M37" s="529">
        <f>(M12/M26)*100</f>
        <v>29.966962368895224</v>
      </c>
      <c r="N37" s="631"/>
      <c r="P37" s="529">
        <f>(P12/P26)*100</f>
        <v>25.983809069723009</v>
      </c>
      <c r="Q37" s="631"/>
      <c r="R37" s="41"/>
      <c r="S37" s="529">
        <f>(S12/S26)*100</f>
        <v>22.443880246100278</v>
      </c>
      <c r="T37" s="631"/>
      <c r="U37" s="631"/>
      <c r="V37" s="631"/>
      <c r="W37" s="631"/>
      <c r="X37" s="146"/>
      <c r="Y37" s="148"/>
    </row>
    <row r="38" spans="1:25">
      <c r="B38" s="510" t="s">
        <v>250</v>
      </c>
      <c r="C38" s="344">
        <f>((C13+C16+C19)/C26)*100</f>
        <v>15.854081278688422</v>
      </c>
      <c r="D38" s="629"/>
      <c r="E38" s="630"/>
      <c r="F38" s="532"/>
      <c r="G38" s="529">
        <v>17.182594436431213</v>
      </c>
      <c r="H38" s="631"/>
      <c r="I38" s="41"/>
      <c r="J38" s="529">
        <f>((J13+J16+J19)/J26)*100</f>
        <v>16.864090800508766</v>
      </c>
      <c r="K38" s="631"/>
      <c r="M38" s="529">
        <f>((M13+M16+M19)/M26)*100</f>
        <v>15.026260036123215</v>
      </c>
      <c r="N38" s="631"/>
      <c r="P38" s="529">
        <f>((P13+P16+P19)/P26)*100</f>
        <v>14.539756025716413</v>
      </c>
      <c r="Q38" s="631"/>
      <c r="R38" s="41"/>
      <c r="S38" s="529">
        <f>((S13+S16+S19)/S26)*100</f>
        <v>14.457972098200209</v>
      </c>
      <c r="T38" s="631"/>
      <c r="U38" s="631"/>
      <c r="V38" s="631"/>
      <c r="W38" s="631"/>
      <c r="X38" s="146"/>
      <c r="Y38" s="148"/>
    </row>
    <row r="39" spans="1:25">
      <c r="B39" s="510" t="s">
        <v>255</v>
      </c>
      <c r="C39" s="314">
        <v>0</v>
      </c>
      <c r="D39" s="632"/>
      <c r="E39" s="633"/>
      <c r="F39" s="634"/>
      <c r="G39" s="634">
        <v>0</v>
      </c>
      <c r="H39" s="631"/>
      <c r="I39" s="41"/>
      <c r="J39" s="634">
        <v>0</v>
      </c>
      <c r="K39" s="631"/>
      <c r="M39" s="542">
        <v>0</v>
      </c>
      <c r="N39" s="631"/>
      <c r="P39" s="542">
        <v>0</v>
      </c>
      <c r="Q39" s="631"/>
      <c r="R39" s="41"/>
      <c r="S39" s="542">
        <v>0</v>
      </c>
      <c r="T39" s="631"/>
      <c r="U39" s="631"/>
      <c r="V39" s="631"/>
      <c r="W39" s="631"/>
      <c r="X39" s="146"/>
      <c r="Y39" s="148"/>
    </row>
    <row r="40" spans="1:25">
      <c r="B40" s="510" t="s">
        <v>256</v>
      </c>
      <c r="C40" s="345">
        <f>(C25/C26)*100</f>
        <v>20.582538849057038</v>
      </c>
      <c r="D40" s="629"/>
      <c r="E40" s="630"/>
      <c r="F40" s="532"/>
      <c r="G40" s="541">
        <v>20.6</v>
      </c>
      <c r="H40" s="631"/>
      <c r="I40" s="41"/>
      <c r="J40" s="541">
        <f>(J25/J26)*100</f>
        <v>25.4834051796261</v>
      </c>
      <c r="K40" s="631"/>
      <c r="M40" s="541">
        <f>(M25/M26)*100</f>
        <v>37.473937164579127</v>
      </c>
      <c r="N40" s="631"/>
      <c r="P40" s="541">
        <f>(P25/P26)*100</f>
        <v>45.672255364251953</v>
      </c>
      <c r="Q40" s="631"/>
      <c r="R40" s="41"/>
      <c r="S40" s="541">
        <f>(S25/S26)*100</f>
        <v>50.157525515837463</v>
      </c>
      <c r="T40" s="631"/>
      <c r="U40" s="631"/>
      <c r="V40" s="631"/>
      <c r="W40" s="631"/>
      <c r="X40" s="146"/>
      <c r="Y40" s="148"/>
    </row>
    <row r="41" spans="1:25" ht="12.75" customHeight="1" thickBot="1">
      <c r="B41" s="510" t="s">
        <v>349</v>
      </c>
      <c r="C41" s="537">
        <v>100</v>
      </c>
      <c r="D41" s="629" t="s">
        <v>444</v>
      </c>
      <c r="E41" s="630"/>
      <c r="F41" s="532"/>
      <c r="G41" s="534">
        <v>100</v>
      </c>
      <c r="H41" s="631" t="s">
        <v>444</v>
      </c>
      <c r="I41" s="41"/>
      <c r="J41" s="534">
        <f>SUM(J36:J40)</f>
        <v>99.968137719477809</v>
      </c>
      <c r="K41" s="631" t="s">
        <v>444</v>
      </c>
      <c r="M41" s="534">
        <f>SUM(M36:M40)</f>
        <v>99.971924729165735</v>
      </c>
      <c r="N41" s="631" t="s">
        <v>444</v>
      </c>
      <c r="P41" s="534">
        <f>SUM(P36:P40)</f>
        <v>99.976446422009758</v>
      </c>
      <c r="Q41" s="631" t="s">
        <v>444</v>
      </c>
      <c r="R41" s="41"/>
      <c r="S41" s="534">
        <f>SUM(S36:S40)</f>
        <v>99.96336136326525</v>
      </c>
      <c r="T41" s="631" t="s">
        <v>444</v>
      </c>
      <c r="U41" s="631"/>
      <c r="V41" s="631"/>
      <c r="W41" s="631"/>
      <c r="X41" s="146"/>
      <c r="Y41" s="143"/>
    </row>
    <row r="42" spans="1:25" ht="13.5" thickTop="1">
      <c r="V42" s="631"/>
      <c r="W42" s="631"/>
      <c r="X42" s="631"/>
    </row>
    <row r="43" spans="1:25">
      <c r="A43" s="635" t="s">
        <v>243</v>
      </c>
      <c r="B43" s="635" t="s">
        <v>242</v>
      </c>
      <c r="C43" s="636"/>
      <c r="E43" s="637"/>
      <c r="F43" s="637"/>
      <c r="G43" s="637"/>
      <c r="H43" s="637"/>
      <c r="I43" s="637"/>
      <c r="J43" s="637"/>
      <c r="K43" s="637"/>
      <c r="L43" s="637"/>
      <c r="M43" s="637"/>
      <c r="N43" s="637"/>
      <c r="O43" s="637"/>
      <c r="P43" s="637"/>
      <c r="Q43" s="637"/>
      <c r="R43" s="637"/>
      <c r="S43" s="637"/>
      <c r="T43" s="637"/>
      <c r="U43" s="637"/>
      <c r="V43" s="637"/>
      <c r="W43" s="637"/>
      <c r="X43" s="637"/>
    </row>
    <row r="44" spans="1:25">
      <c r="A44" s="635" t="s">
        <v>245</v>
      </c>
      <c r="B44" s="635" t="s">
        <v>244</v>
      </c>
    </row>
    <row r="45" spans="1:25">
      <c r="G45" s="639"/>
      <c r="M45" s="638"/>
      <c r="P45" s="638"/>
    </row>
    <row r="46" spans="1:25">
      <c r="G46" s="639"/>
      <c r="M46" s="638"/>
      <c r="P46" s="638"/>
    </row>
  </sheetData>
  <pageMargins left="0.5" right="0.5" top="0.75" bottom="1" header="0.5" footer="0.5"/>
  <pageSetup scale="50" orientation="landscape" horizontalDpi="300" r:id="rId1"/>
  <headerFooter alignWithMargins="0">
    <oddFooter>&amp;R2010 PNW Statistical Report    Page 15</oddFooter>
  </headerFooter>
</worksheet>
</file>

<file path=xl/worksheets/sheet16.xml><?xml version="1.0" encoding="utf-8"?>
<worksheet xmlns="http://schemas.openxmlformats.org/spreadsheetml/2006/main" xmlns:r="http://schemas.openxmlformats.org/officeDocument/2006/relationships">
  <dimension ref="A1:W33"/>
  <sheetViews>
    <sheetView zoomScale="75" zoomScaleNormal="75" workbookViewId="0"/>
  </sheetViews>
  <sheetFormatPr defaultColWidth="10" defaultRowHeight="12.75"/>
  <cols>
    <col min="1" max="1" width="3.7109375" style="186" customWidth="1"/>
    <col min="2" max="2" width="50.7109375" style="186" customWidth="1"/>
    <col min="3" max="3" width="15.85546875" style="186" customWidth="1"/>
    <col min="4" max="4" width="2.7109375" style="589" customWidth="1"/>
    <col min="5" max="6" width="1.28515625" style="589" customWidth="1"/>
    <col min="7" max="7" width="15.85546875" style="589" customWidth="1"/>
    <col min="8" max="8" width="2.7109375" style="589" customWidth="1"/>
    <col min="9" max="9" width="1.42578125" style="589" customWidth="1"/>
    <col min="10" max="10" width="15.7109375" style="589" customWidth="1"/>
    <col min="11" max="11" width="2.7109375" style="589" customWidth="1"/>
    <col min="12" max="12" width="1.42578125" style="589" customWidth="1"/>
    <col min="13" max="13" width="15.7109375" style="7" customWidth="1"/>
    <col min="14" max="14" width="2.5703125" style="7" customWidth="1"/>
    <col min="15" max="15" width="1.42578125" style="589" customWidth="1"/>
    <col min="16" max="16" width="15.7109375" style="589" customWidth="1"/>
    <col min="17" max="17" width="2.7109375" style="589" customWidth="1"/>
    <col min="18" max="18" width="1.28515625" style="589" customWidth="1"/>
    <col min="19" max="19" width="15.7109375" style="589" customWidth="1"/>
    <col min="20" max="20" width="2.7109375" style="589" customWidth="1"/>
    <col min="21" max="21" width="1.28515625" style="589" customWidth="1"/>
    <col min="22" max="22" width="2.28515625" style="589" customWidth="1"/>
    <col min="23" max="23" width="1.85546875" style="589" customWidth="1"/>
    <col min="24" max="24" width="39.85546875" style="589" customWidth="1"/>
    <col min="25" max="16384" width="10" style="589"/>
  </cols>
  <sheetData>
    <row r="1" spans="1:23">
      <c r="A1" s="197" t="s">
        <v>386</v>
      </c>
    </row>
    <row r="2" spans="1:23">
      <c r="A2" s="197" t="s">
        <v>138</v>
      </c>
      <c r="D2" s="7"/>
      <c r="E2" s="7"/>
      <c r="F2" s="7"/>
      <c r="I2" s="7"/>
      <c r="L2" s="7"/>
      <c r="O2" s="7"/>
      <c r="V2" s="7"/>
    </row>
    <row r="3" spans="1:23">
      <c r="A3" s="197"/>
      <c r="D3" s="7"/>
      <c r="E3" s="7"/>
      <c r="F3" s="7"/>
      <c r="I3" s="7"/>
      <c r="L3" s="7"/>
      <c r="O3" s="7"/>
      <c r="V3" s="7"/>
    </row>
    <row r="4" spans="1:23">
      <c r="A4" s="197"/>
      <c r="D4" s="7"/>
      <c r="E4" s="7"/>
      <c r="F4" s="7"/>
      <c r="I4" s="7"/>
      <c r="L4" s="7"/>
      <c r="O4" s="7"/>
      <c r="V4" s="7"/>
    </row>
    <row r="5" spans="1:23">
      <c r="A5" s="193"/>
      <c r="D5" s="7"/>
      <c r="E5" s="7"/>
      <c r="F5" s="7"/>
      <c r="I5" s="7"/>
      <c r="L5" s="7"/>
      <c r="O5" s="7"/>
      <c r="P5" s="43"/>
      <c r="Q5" s="43"/>
      <c r="R5" s="43"/>
      <c r="S5" s="43"/>
      <c r="T5" s="43"/>
      <c r="U5" s="43"/>
      <c r="V5" s="43"/>
    </row>
    <row r="6" spans="1:23">
      <c r="A6" s="198" t="s">
        <v>133</v>
      </c>
      <c r="C6" s="591">
        <v>2010</v>
      </c>
      <c r="G6" s="503">
        <v>2009</v>
      </c>
      <c r="H6" s="377"/>
      <c r="I6" s="187"/>
      <c r="J6" s="503">
        <v>2008</v>
      </c>
      <c r="K6" s="377"/>
      <c r="L6" s="187"/>
      <c r="M6" s="503">
        <v>2007</v>
      </c>
      <c r="N6" s="377"/>
      <c r="P6" s="503">
        <v>2006</v>
      </c>
      <c r="Q6" s="380"/>
      <c r="R6" s="377"/>
      <c r="S6" s="503">
        <v>2005</v>
      </c>
      <c r="T6" s="377"/>
      <c r="U6" s="377"/>
      <c r="V6" s="129"/>
    </row>
    <row r="7" spans="1:23">
      <c r="M7" s="589"/>
      <c r="N7" s="589"/>
      <c r="P7" s="7"/>
      <c r="Q7" s="7"/>
      <c r="R7" s="7"/>
    </row>
    <row r="8" spans="1:23">
      <c r="A8" s="199" t="s">
        <v>352</v>
      </c>
      <c r="D8" s="7"/>
      <c r="E8" s="7"/>
      <c r="F8" s="7"/>
      <c r="I8" s="7"/>
      <c r="L8" s="7"/>
      <c r="M8" s="589"/>
      <c r="N8" s="589"/>
      <c r="P8" s="7"/>
      <c r="Q8" s="7"/>
      <c r="R8" s="7"/>
      <c r="V8" s="7"/>
    </row>
    <row r="9" spans="1:23">
      <c r="B9" s="316" t="s">
        <v>105</v>
      </c>
      <c r="C9" s="43">
        <v>81.099999999999994</v>
      </c>
      <c r="D9" s="7" t="s">
        <v>444</v>
      </c>
      <c r="E9" s="642"/>
      <c r="G9" s="643">
        <v>100.9</v>
      </c>
      <c r="H9" s="644" t="s">
        <v>444</v>
      </c>
      <c r="J9" s="643">
        <v>86.4</v>
      </c>
      <c r="K9" s="644" t="s">
        <v>444</v>
      </c>
      <c r="M9" s="643">
        <v>77</v>
      </c>
      <c r="N9" s="644" t="s">
        <v>444</v>
      </c>
      <c r="P9" s="643">
        <v>42.3</v>
      </c>
      <c r="Q9" s="644" t="s">
        <v>444</v>
      </c>
      <c r="R9" s="318"/>
      <c r="S9" s="643">
        <v>66.2</v>
      </c>
      <c r="T9" s="644" t="s">
        <v>444</v>
      </c>
      <c r="U9" s="644"/>
      <c r="V9" s="155"/>
      <c r="W9" s="103"/>
    </row>
    <row r="10" spans="1:23">
      <c r="B10" s="316" t="s">
        <v>106</v>
      </c>
      <c r="C10" s="43">
        <v>101.2</v>
      </c>
      <c r="D10" s="7" t="s">
        <v>444</v>
      </c>
      <c r="E10" s="642"/>
      <c r="G10" s="643">
        <v>82.6</v>
      </c>
      <c r="H10" s="644" t="s">
        <v>444</v>
      </c>
      <c r="J10" s="643">
        <v>74.7</v>
      </c>
      <c r="K10" s="644" t="s">
        <v>444</v>
      </c>
      <c r="M10" s="643">
        <v>95.2</v>
      </c>
      <c r="N10" s="644" t="s">
        <v>444</v>
      </c>
      <c r="P10" s="643">
        <v>85.2</v>
      </c>
      <c r="Q10" s="644" t="s">
        <v>444</v>
      </c>
      <c r="R10" s="318"/>
      <c r="S10" s="643">
        <v>81.900000000000006</v>
      </c>
      <c r="T10" s="644" t="s">
        <v>444</v>
      </c>
      <c r="U10" s="644"/>
      <c r="V10" s="155"/>
      <c r="W10" s="103"/>
    </row>
    <row r="11" spans="1:23">
      <c r="B11" s="316" t="s">
        <v>107</v>
      </c>
      <c r="C11" s="43">
        <v>89.1</v>
      </c>
      <c r="D11" s="7" t="s">
        <v>444</v>
      </c>
      <c r="E11" s="642"/>
      <c r="G11" s="643">
        <v>83.2</v>
      </c>
      <c r="H11" s="644" t="s">
        <v>444</v>
      </c>
      <c r="J11" s="643">
        <v>92.3</v>
      </c>
      <c r="K11" s="644" t="s">
        <v>444</v>
      </c>
      <c r="M11" s="643">
        <v>63.9</v>
      </c>
      <c r="N11" s="644" t="s">
        <v>444</v>
      </c>
      <c r="P11" s="643">
        <v>85.5</v>
      </c>
      <c r="Q11" s="644" t="s">
        <v>444</v>
      </c>
      <c r="R11" s="318"/>
      <c r="S11" s="643">
        <v>83.9</v>
      </c>
      <c r="T11" s="644" t="s">
        <v>444</v>
      </c>
      <c r="U11" s="644"/>
      <c r="V11" s="155"/>
      <c r="W11" s="103"/>
    </row>
    <row r="12" spans="1:23">
      <c r="B12" s="316" t="s">
        <v>108</v>
      </c>
      <c r="C12" s="43">
        <v>90.5</v>
      </c>
      <c r="D12" s="7" t="s">
        <v>444</v>
      </c>
      <c r="E12" s="642"/>
      <c r="G12" s="643">
        <v>88.9</v>
      </c>
      <c r="H12" s="644" t="s">
        <v>444</v>
      </c>
      <c r="J12" s="643">
        <v>84.4</v>
      </c>
      <c r="K12" s="644" t="s">
        <v>444</v>
      </c>
      <c r="M12" s="643">
        <v>79</v>
      </c>
      <c r="N12" s="644" t="s">
        <v>444</v>
      </c>
      <c r="P12" s="643">
        <v>70.7</v>
      </c>
      <c r="Q12" s="644" t="s">
        <v>444</v>
      </c>
      <c r="R12" s="318"/>
      <c r="S12" s="643">
        <v>77.400000000000006</v>
      </c>
      <c r="T12" s="644" t="s">
        <v>444</v>
      </c>
      <c r="U12" s="644"/>
      <c r="V12" s="155"/>
      <c r="W12" s="103"/>
    </row>
    <row r="13" spans="1:23">
      <c r="C13" s="7"/>
      <c r="D13" s="7"/>
      <c r="E13" s="642"/>
      <c r="G13" s="643"/>
      <c r="H13" s="644"/>
      <c r="J13" s="643"/>
      <c r="K13" s="644"/>
      <c r="M13" s="643"/>
      <c r="N13" s="644"/>
      <c r="P13" s="643"/>
      <c r="Q13" s="644"/>
      <c r="R13" s="318"/>
      <c r="S13" s="643"/>
      <c r="T13" s="644"/>
      <c r="U13" s="644"/>
      <c r="V13" s="155"/>
      <c r="W13" s="103"/>
    </row>
    <row r="14" spans="1:23">
      <c r="A14" s="199" t="s">
        <v>353</v>
      </c>
      <c r="C14" s="7"/>
      <c r="D14" s="7"/>
      <c r="E14" s="365"/>
      <c r="F14" s="7"/>
      <c r="G14" s="643"/>
      <c r="H14" s="644"/>
      <c r="I14" s="7"/>
      <c r="J14" s="643"/>
      <c r="K14" s="644"/>
      <c r="L14" s="7"/>
      <c r="M14" s="643"/>
      <c r="N14" s="644"/>
      <c r="P14" s="643"/>
      <c r="Q14" s="644"/>
      <c r="R14" s="318"/>
      <c r="S14" s="643"/>
      <c r="T14" s="644"/>
      <c r="U14" s="644"/>
      <c r="V14" s="155"/>
      <c r="W14" s="103"/>
    </row>
    <row r="15" spans="1:23">
      <c r="B15" s="316" t="s">
        <v>109</v>
      </c>
      <c r="C15" s="43">
        <v>82.1</v>
      </c>
      <c r="D15" s="7" t="s">
        <v>444</v>
      </c>
      <c r="E15" s="642"/>
      <c r="G15" s="643">
        <v>87.9</v>
      </c>
      <c r="H15" s="644" t="s">
        <v>444</v>
      </c>
      <c r="J15" s="643">
        <v>85.7</v>
      </c>
      <c r="K15" s="644" t="s">
        <v>444</v>
      </c>
      <c r="M15" s="643">
        <v>85.9</v>
      </c>
      <c r="N15" s="644" t="s">
        <v>444</v>
      </c>
      <c r="P15" s="643">
        <v>87.2</v>
      </c>
      <c r="Q15" s="644" t="s">
        <v>444</v>
      </c>
      <c r="R15" s="318"/>
      <c r="S15" s="643">
        <v>89.5</v>
      </c>
      <c r="T15" s="644" t="s">
        <v>444</v>
      </c>
      <c r="U15" s="644"/>
      <c r="V15" s="155"/>
      <c r="W15" s="103"/>
    </row>
    <row r="16" spans="1:23">
      <c r="B16" s="316" t="s">
        <v>110</v>
      </c>
      <c r="C16" s="43">
        <v>79.400000000000006</v>
      </c>
      <c r="D16" s="7" t="s">
        <v>444</v>
      </c>
      <c r="E16" s="645"/>
      <c r="F16" s="646"/>
      <c r="G16" s="647">
        <v>77.400000000000006</v>
      </c>
      <c r="H16" s="644" t="s">
        <v>444</v>
      </c>
      <c r="I16" s="646"/>
      <c r="J16" s="647">
        <v>86.9</v>
      </c>
      <c r="K16" s="644" t="s">
        <v>444</v>
      </c>
      <c r="L16" s="646"/>
      <c r="M16" s="647">
        <v>90.1</v>
      </c>
      <c r="N16" s="644" t="s">
        <v>444</v>
      </c>
      <c r="P16" s="647">
        <v>86.5</v>
      </c>
      <c r="Q16" s="644" t="s">
        <v>444</v>
      </c>
      <c r="R16" s="318"/>
      <c r="S16" s="647">
        <v>85.4</v>
      </c>
      <c r="T16" s="644" t="s">
        <v>444</v>
      </c>
      <c r="U16" s="644"/>
      <c r="V16" s="155"/>
      <c r="W16" s="103"/>
    </row>
    <row r="17" spans="1:23">
      <c r="B17" s="316" t="s">
        <v>111</v>
      </c>
      <c r="C17" s="43">
        <v>79.900000000000006</v>
      </c>
      <c r="D17" s="7" t="s">
        <v>444</v>
      </c>
      <c r="E17" s="642"/>
      <c r="G17" s="643">
        <v>76.099999999999994</v>
      </c>
      <c r="H17" s="644" t="s">
        <v>444</v>
      </c>
      <c r="J17" s="643">
        <v>85.5</v>
      </c>
      <c r="K17" s="644" t="s">
        <v>444</v>
      </c>
      <c r="M17" s="643">
        <v>86.1</v>
      </c>
      <c r="N17" s="644" t="s">
        <v>444</v>
      </c>
      <c r="P17" s="643">
        <v>87.1</v>
      </c>
      <c r="Q17" s="644" t="s">
        <v>444</v>
      </c>
      <c r="R17" s="318"/>
      <c r="S17" s="643">
        <v>84.2</v>
      </c>
      <c r="T17" s="644" t="s">
        <v>444</v>
      </c>
      <c r="U17" s="644"/>
      <c r="V17" s="155"/>
      <c r="W17" s="103"/>
    </row>
    <row r="18" spans="1:23">
      <c r="B18" s="316" t="s">
        <v>112</v>
      </c>
      <c r="C18" s="43">
        <v>80.7</v>
      </c>
      <c r="D18" s="7" t="s">
        <v>444</v>
      </c>
      <c r="E18" s="642"/>
      <c r="G18" s="643">
        <v>81.900000000000006</v>
      </c>
      <c r="H18" s="644" t="s">
        <v>444</v>
      </c>
      <c r="J18" s="643">
        <v>86.1</v>
      </c>
      <c r="K18" s="644" t="s">
        <v>444</v>
      </c>
      <c r="M18" s="643">
        <v>87.5</v>
      </c>
      <c r="N18" s="644" t="s">
        <v>444</v>
      </c>
      <c r="P18" s="643">
        <v>86.9</v>
      </c>
      <c r="Q18" s="644" t="s">
        <v>444</v>
      </c>
      <c r="R18" s="318"/>
      <c r="S18" s="643">
        <v>87.1</v>
      </c>
      <c r="T18" s="644" t="s">
        <v>444</v>
      </c>
      <c r="U18" s="644"/>
      <c r="V18" s="155"/>
      <c r="W18" s="103"/>
    </row>
    <row r="19" spans="1:23">
      <c r="C19" s="7"/>
      <c r="D19" s="7"/>
      <c r="E19" s="642"/>
      <c r="M19" s="589"/>
      <c r="N19" s="589"/>
      <c r="V19" s="103"/>
      <c r="W19" s="103"/>
    </row>
    <row r="20" spans="1:23">
      <c r="A20" s="199" t="s">
        <v>235</v>
      </c>
      <c r="C20" s="7"/>
      <c r="D20" s="7"/>
      <c r="E20" s="642"/>
      <c r="M20" s="589"/>
      <c r="N20" s="589"/>
      <c r="V20" s="103"/>
      <c r="W20" s="103"/>
    </row>
    <row r="21" spans="1:23">
      <c r="B21" s="316" t="s">
        <v>115</v>
      </c>
      <c r="C21" s="43">
        <v>39.200000000000003</v>
      </c>
      <c r="D21" s="7" t="s">
        <v>444</v>
      </c>
      <c r="E21" s="642"/>
      <c r="G21" s="643">
        <v>46.48</v>
      </c>
      <c r="H21" s="644" t="s">
        <v>444</v>
      </c>
      <c r="J21" s="643">
        <v>48</v>
      </c>
      <c r="K21" s="644" t="s">
        <v>444</v>
      </c>
      <c r="M21" s="643">
        <v>48.8</v>
      </c>
      <c r="N21" s="644" t="s">
        <v>444</v>
      </c>
      <c r="P21" s="643">
        <v>57</v>
      </c>
      <c r="Q21" s="644" t="s">
        <v>444</v>
      </c>
      <c r="R21" s="318"/>
      <c r="S21" s="643">
        <v>46.4</v>
      </c>
      <c r="T21" s="644" t="s">
        <v>444</v>
      </c>
      <c r="U21" s="644"/>
      <c r="V21" s="155"/>
      <c r="W21" s="103"/>
    </row>
    <row r="22" spans="1:23">
      <c r="B22" s="316" t="s">
        <v>116</v>
      </c>
      <c r="C22" s="43">
        <v>19.7</v>
      </c>
      <c r="D22" s="7" t="s">
        <v>444</v>
      </c>
      <c r="E22" s="642"/>
      <c r="G22" s="643">
        <v>17.5</v>
      </c>
      <c r="H22" s="644" t="s">
        <v>444</v>
      </c>
      <c r="J22" s="643">
        <v>20.9</v>
      </c>
      <c r="K22" s="644" t="s">
        <v>444</v>
      </c>
      <c r="M22" s="643">
        <v>23.6</v>
      </c>
      <c r="N22" s="644" t="s">
        <v>444</v>
      </c>
      <c r="P22" s="643">
        <v>23.8</v>
      </c>
      <c r="Q22" s="644" t="s">
        <v>444</v>
      </c>
      <c r="R22" s="318"/>
      <c r="S22" s="643">
        <v>27.2</v>
      </c>
      <c r="T22" s="644" t="s">
        <v>444</v>
      </c>
      <c r="U22" s="644"/>
      <c r="V22" s="155"/>
      <c r="W22" s="103"/>
    </row>
    <row r="23" spans="1:23">
      <c r="B23" s="316" t="s">
        <v>117</v>
      </c>
      <c r="C23" s="43">
        <v>2.1</v>
      </c>
      <c r="D23" s="7" t="s">
        <v>444</v>
      </c>
      <c r="E23" s="642"/>
      <c r="G23" s="643">
        <v>3.28</v>
      </c>
      <c r="H23" s="644" t="s">
        <v>444</v>
      </c>
      <c r="J23" s="643">
        <v>3.2</v>
      </c>
      <c r="K23" s="644" t="s">
        <v>444</v>
      </c>
      <c r="M23" s="643">
        <v>3.9</v>
      </c>
      <c r="N23" s="644" t="s">
        <v>444</v>
      </c>
      <c r="P23" s="643">
        <v>2.8</v>
      </c>
      <c r="Q23" s="644" t="s">
        <v>444</v>
      </c>
      <c r="R23" s="318"/>
      <c r="S23" s="643">
        <v>17.100000000000001</v>
      </c>
      <c r="T23" s="644" t="s">
        <v>444</v>
      </c>
      <c r="U23" s="644"/>
      <c r="V23" s="155"/>
      <c r="W23" s="103"/>
    </row>
    <row r="24" spans="1:23">
      <c r="B24" s="316" t="s">
        <v>118</v>
      </c>
      <c r="C24" s="805">
        <v>18</v>
      </c>
      <c r="D24" s="7" t="s">
        <v>444</v>
      </c>
      <c r="E24" s="642"/>
      <c r="G24" s="643">
        <v>20</v>
      </c>
      <c r="H24" s="644" t="s">
        <v>444</v>
      </c>
      <c r="J24" s="643">
        <v>21.7</v>
      </c>
      <c r="K24" s="644" t="s">
        <v>444</v>
      </c>
      <c r="M24" s="643">
        <v>23.3</v>
      </c>
      <c r="N24" s="644" t="s">
        <v>444</v>
      </c>
      <c r="P24" s="643">
        <v>25.4</v>
      </c>
      <c r="Q24" s="644" t="s">
        <v>444</v>
      </c>
      <c r="R24" s="318"/>
      <c r="S24" s="643">
        <v>28.1</v>
      </c>
      <c r="T24" s="644" t="s">
        <v>444</v>
      </c>
      <c r="U24" s="644"/>
      <c r="V24" s="155"/>
      <c r="W24" s="103"/>
    </row>
    <row r="25" spans="1:23">
      <c r="C25" s="7"/>
      <c r="D25" s="7"/>
      <c r="E25" s="642"/>
      <c r="G25" s="643"/>
      <c r="J25" s="643"/>
      <c r="M25" s="643"/>
      <c r="N25" s="589"/>
      <c r="P25" s="643"/>
      <c r="S25" s="643"/>
      <c r="V25" s="103"/>
      <c r="W25" s="103"/>
    </row>
    <row r="26" spans="1:23">
      <c r="A26" s="199" t="s">
        <v>236</v>
      </c>
      <c r="C26" s="7"/>
      <c r="D26" s="7"/>
      <c r="E26" s="642"/>
      <c r="G26" s="643"/>
      <c r="J26" s="643"/>
      <c r="M26" s="643"/>
      <c r="N26" s="589"/>
      <c r="P26" s="643"/>
      <c r="S26" s="643"/>
      <c r="V26" s="103"/>
      <c r="W26" s="103"/>
    </row>
    <row r="27" spans="1:23">
      <c r="B27" s="316" t="s">
        <v>115</v>
      </c>
      <c r="C27" s="43">
        <v>83.5</v>
      </c>
      <c r="D27" s="7" t="s">
        <v>444</v>
      </c>
      <c r="E27" s="642"/>
      <c r="G27" s="643">
        <v>84.33</v>
      </c>
      <c r="H27" s="644" t="s">
        <v>444</v>
      </c>
      <c r="J27" s="643">
        <v>96</v>
      </c>
      <c r="K27" s="644" t="s">
        <v>444</v>
      </c>
      <c r="M27" s="643">
        <v>90.5</v>
      </c>
      <c r="N27" s="644" t="s">
        <v>444</v>
      </c>
      <c r="P27" s="643">
        <v>94.4</v>
      </c>
      <c r="Q27" s="644" t="s">
        <v>444</v>
      </c>
      <c r="R27" s="318"/>
      <c r="S27" s="643">
        <v>94.7</v>
      </c>
      <c r="T27" s="644" t="s">
        <v>444</v>
      </c>
      <c r="U27" s="644"/>
      <c r="V27" s="155"/>
      <c r="W27" s="103"/>
    </row>
    <row r="28" spans="1:23">
      <c r="B28" s="316" t="s">
        <v>116</v>
      </c>
      <c r="C28" s="805">
        <v>90</v>
      </c>
      <c r="D28" s="7" t="s">
        <v>444</v>
      </c>
      <c r="E28" s="642"/>
      <c r="G28" s="643">
        <v>83.2</v>
      </c>
      <c r="H28" s="644" t="s">
        <v>444</v>
      </c>
      <c r="J28" s="643">
        <v>86.3</v>
      </c>
      <c r="K28" s="644" t="s">
        <v>444</v>
      </c>
      <c r="M28" s="643">
        <v>83.9</v>
      </c>
      <c r="N28" s="644" t="s">
        <v>444</v>
      </c>
      <c r="P28" s="643">
        <v>89.6</v>
      </c>
      <c r="Q28" s="644" t="s">
        <v>444</v>
      </c>
      <c r="R28" s="318"/>
      <c r="S28" s="643">
        <v>88.9</v>
      </c>
      <c r="T28" s="644" t="s">
        <v>444</v>
      </c>
      <c r="U28" s="644"/>
      <c r="V28" s="155"/>
      <c r="W28" s="103"/>
    </row>
    <row r="29" spans="1:23">
      <c r="B29" s="316" t="s">
        <v>117</v>
      </c>
      <c r="C29" s="43">
        <v>95.6</v>
      </c>
      <c r="D29" s="7" t="s">
        <v>444</v>
      </c>
      <c r="E29" s="642"/>
      <c r="G29" s="643">
        <v>90.4</v>
      </c>
      <c r="H29" s="644" t="s">
        <v>444</v>
      </c>
      <c r="J29" s="643">
        <v>92</v>
      </c>
      <c r="K29" s="644" t="s">
        <v>444</v>
      </c>
      <c r="M29" s="643">
        <v>93.5</v>
      </c>
      <c r="N29" s="644" t="s">
        <v>444</v>
      </c>
      <c r="P29" s="643">
        <v>95.9</v>
      </c>
      <c r="Q29" s="644" t="s">
        <v>444</v>
      </c>
      <c r="R29" s="318"/>
      <c r="S29" s="643">
        <v>92.4</v>
      </c>
      <c r="T29" s="644" t="s">
        <v>444</v>
      </c>
      <c r="U29" s="644"/>
      <c r="V29" s="155"/>
      <c r="W29" s="103"/>
    </row>
    <row r="30" spans="1:23">
      <c r="B30" s="316" t="s">
        <v>118</v>
      </c>
      <c r="C30" s="43">
        <v>90.4</v>
      </c>
      <c r="D30" s="7" t="s">
        <v>444</v>
      </c>
      <c r="E30" s="642"/>
      <c r="G30" s="643">
        <v>86.46</v>
      </c>
      <c r="H30" s="644" t="s">
        <v>444</v>
      </c>
      <c r="J30" s="643">
        <v>91.5</v>
      </c>
      <c r="K30" s="644" t="s">
        <v>444</v>
      </c>
      <c r="M30" s="643">
        <v>89.7</v>
      </c>
      <c r="N30" s="644" t="s">
        <v>444</v>
      </c>
      <c r="P30" s="643">
        <v>93.6</v>
      </c>
      <c r="Q30" s="644" t="s">
        <v>444</v>
      </c>
      <c r="R30" s="318"/>
      <c r="S30" s="643">
        <v>92.1</v>
      </c>
      <c r="T30" s="644" t="s">
        <v>444</v>
      </c>
      <c r="U30" s="644"/>
      <c r="V30" s="155"/>
      <c r="W30" s="103"/>
    </row>
    <row r="31" spans="1:23">
      <c r="B31" s="316"/>
      <c r="C31" s="316"/>
      <c r="M31" s="138"/>
      <c r="N31" s="154"/>
      <c r="O31" s="154"/>
      <c r="P31" s="139"/>
      <c r="Q31" s="155"/>
      <c r="R31" s="155"/>
      <c r="S31" s="139"/>
      <c r="T31" s="103"/>
      <c r="U31" s="103"/>
      <c r="V31" s="103"/>
      <c r="W31" s="103"/>
    </row>
    <row r="32" spans="1:23">
      <c r="A32" s="203" t="s">
        <v>243</v>
      </c>
      <c r="B32" s="203" t="s">
        <v>650</v>
      </c>
      <c r="C32" s="203"/>
      <c r="M32" s="37"/>
      <c r="P32" s="643"/>
      <c r="S32" s="643"/>
    </row>
    <row r="33" spans="2:3" s="589" customFormat="1">
      <c r="B33" s="316"/>
      <c r="C33" s="316"/>
    </row>
  </sheetData>
  <pageMargins left="0.5" right="0.5" top="0.75" bottom="1" header="0.5" footer="0.5"/>
  <pageSetup scale="50" orientation="landscape" horizontalDpi="300" r:id="rId1"/>
  <headerFooter alignWithMargins="0">
    <oddFooter xml:space="preserve">&amp;R2010 PNW Statistical Report    Page 16 </oddFooter>
  </headerFooter>
</worksheet>
</file>

<file path=xl/worksheets/sheet17.xml><?xml version="1.0" encoding="utf-8"?>
<worksheet xmlns="http://schemas.openxmlformats.org/spreadsheetml/2006/main" xmlns:r="http://schemas.openxmlformats.org/officeDocument/2006/relationships">
  <dimension ref="A1:AC616"/>
  <sheetViews>
    <sheetView zoomScale="75" zoomScaleNormal="75" workbookViewId="0"/>
  </sheetViews>
  <sheetFormatPr defaultColWidth="10" defaultRowHeight="12.75"/>
  <cols>
    <col min="1" max="1" width="3.7109375" style="186" customWidth="1"/>
    <col min="2" max="2" width="53.140625" style="186" customWidth="1"/>
    <col min="3" max="3" width="1.7109375" style="2" customWidth="1"/>
    <col min="4" max="4" width="15.85546875" style="2" customWidth="1"/>
    <col min="5" max="5" width="2.7109375" style="2" customWidth="1"/>
    <col min="6" max="7" width="1.28515625" style="2" customWidth="1"/>
    <col min="8" max="8" width="15.7109375" style="2" customWidth="1"/>
    <col min="9" max="9" width="2.5703125" style="2" customWidth="1"/>
    <col min="10" max="10" width="1.42578125" style="2" customWidth="1"/>
    <col min="11" max="11" width="15.7109375" style="9" customWidth="1"/>
    <col min="12" max="12" width="2.5703125" style="9" customWidth="1"/>
    <col min="13" max="13" width="1.42578125" style="2" customWidth="1"/>
    <col min="14" max="14" width="15.7109375" style="9" customWidth="1"/>
    <col min="15" max="15" width="2.5703125" style="9" customWidth="1"/>
    <col min="16" max="16" width="1.42578125" style="2" customWidth="1"/>
    <col min="17" max="17" width="15.7109375" style="9" customWidth="1"/>
    <col min="18" max="18" width="2.5703125" style="9" customWidth="1"/>
    <col min="19" max="19" width="1.5703125" style="2" customWidth="1"/>
    <col min="20" max="20" width="15.7109375" style="9" customWidth="1"/>
    <col min="21" max="21" width="2.5703125" style="9" customWidth="1"/>
    <col min="22" max="22" width="1.5703125" style="2" customWidth="1"/>
    <col min="23" max="23" width="2.28515625" style="2" customWidth="1"/>
    <col min="24" max="24" width="2.28515625" style="9" customWidth="1"/>
    <col min="25" max="25" width="13.85546875" style="2" customWidth="1"/>
    <col min="26" max="26" width="2.5703125" style="32" customWidth="1"/>
    <col min="27" max="27" width="1.42578125" style="32" customWidth="1"/>
    <col min="28" max="28" width="14" style="2" customWidth="1"/>
    <col min="29" max="29" width="2.5703125" style="2" customWidth="1"/>
    <col min="30" max="16384" width="10" style="2"/>
  </cols>
  <sheetData>
    <row r="1" spans="1:27">
      <c r="A1" s="197" t="s">
        <v>441</v>
      </c>
      <c r="C1" s="59"/>
      <c r="D1" s="59"/>
      <c r="E1" s="59"/>
      <c r="F1" s="59"/>
      <c r="G1" s="59"/>
      <c r="H1" s="33"/>
      <c r="I1" s="33"/>
      <c r="J1" s="59"/>
      <c r="K1" s="60"/>
      <c r="L1" s="60"/>
      <c r="M1" s="59"/>
      <c r="N1" s="60"/>
      <c r="O1" s="60"/>
      <c r="P1" s="33"/>
      <c r="Q1" s="45"/>
      <c r="R1" s="45"/>
      <c r="S1" s="59"/>
      <c r="T1" s="45"/>
      <c r="U1" s="45"/>
      <c r="V1" s="59"/>
      <c r="W1" s="59"/>
      <c r="X1" s="46"/>
    </row>
    <row r="2" spans="1:27" ht="12.75" customHeight="1">
      <c r="A2" s="197" t="s">
        <v>446</v>
      </c>
      <c r="C2" s="7"/>
      <c r="D2" s="7"/>
      <c r="E2" s="7"/>
      <c r="F2" s="7"/>
      <c r="G2" s="7"/>
      <c r="J2" s="7"/>
      <c r="M2" s="7"/>
      <c r="Q2" s="8"/>
      <c r="R2" s="8"/>
      <c r="S2" s="7"/>
      <c r="T2" s="8"/>
      <c r="U2" s="8"/>
      <c r="V2" s="7"/>
      <c r="W2" s="7"/>
      <c r="X2" s="46"/>
    </row>
    <row r="3" spans="1:27">
      <c r="X3" s="46"/>
    </row>
    <row r="4" spans="1:27">
      <c r="X4" s="46"/>
    </row>
    <row r="5" spans="1:27">
      <c r="B5" s="186" t="s">
        <v>464</v>
      </c>
      <c r="K5" s="2"/>
      <c r="L5" s="2"/>
      <c r="N5" s="43"/>
      <c r="O5" s="43"/>
      <c r="P5" s="43"/>
      <c r="Q5" s="43"/>
      <c r="R5" s="43"/>
      <c r="S5" s="43"/>
      <c r="T5" s="43"/>
      <c r="U5" s="43"/>
      <c r="V5" s="43"/>
      <c r="W5" s="43"/>
      <c r="X5" s="32"/>
    </row>
    <row r="6" spans="1:27" ht="13.5" customHeight="1">
      <c r="D6" s="373">
        <v>2010</v>
      </c>
      <c r="E6" s="377"/>
      <c r="F6" s="378"/>
      <c r="H6" s="828">
        <v>2009</v>
      </c>
      <c r="I6" s="377"/>
      <c r="K6" s="828">
        <v>2008</v>
      </c>
      <c r="L6" s="377"/>
      <c r="M6" s="187"/>
      <c r="N6" s="828">
        <v>2007</v>
      </c>
      <c r="O6" s="377"/>
      <c r="Q6" s="828">
        <v>2006</v>
      </c>
      <c r="R6" s="377"/>
      <c r="S6" s="377"/>
      <c r="T6" s="828">
        <v>2005</v>
      </c>
      <c r="U6" s="377"/>
      <c r="V6" s="377"/>
      <c r="W6" s="129"/>
      <c r="X6" s="32"/>
      <c r="Y6" s="7"/>
    </row>
    <row r="7" spans="1:27">
      <c r="D7" s="9"/>
      <c r="F7" s="166"/>
      <c r="H7" s="9"/>
      <c r="L7" s="2"/>
      <c r="O7" s="2"/>
      <c r="R7" s="2"/>
      <c r="U7" s="2"/>
      <c r="X7" s="46"/>
    </row>
    <row r="8" spans="1:27">
      <c r="A8" s="199" t="s">
        <v>447</v>
      </c>
      <c r="C8" s="7"/>
      <c r="D8" s="7"/>
      <c r="E8" s="7"/>
      <c r="F8" s="365"/>
      <c r="G8" s="7"/>
      <c r="I8" s="7"/>
      <c r="K8" s="2"/>
      <c r="L8" s="2"/>
      <c r="M8" s="7"/>
      <c r="N8" s="2"/>
      <c r="O8" s="2"/>
      <c r="Q8" s="2"/>
      <c r="R8" s="2"/>
      <c r="S8" s="7"/>
      <c r="T8" s="2"/>
      <c r="U8" s="2"/>
      <c r="W8" s="7"/>
      <c r="X8" s="47"/>
      <c r="Y8" s="35"/>
    </row>
    <row r="9" spans="1:27">
      <c r="A9" s="200"/>
      <c r="B9" s="186" t="s">
        <v>143</v>
      </c>
      <c r="D9" s="211">
        <v>3180807</v>
      </c>
      <c r="E9" s="7"/>
      <c r="F9" s="166"/>
      <c r="H9" s="210">
        <v>3149500</v>
      </c>
      <c r="K9" s="3">
        <v>3133496</v>
      </c>
      <c r="L9" s="2"/>
      <c r="N9" s="210">
        <v>2936277</v>
      </c>
      <c r="O9" s="2"/>
      <c r="Q9" s="3">
        <v>2658513</v>
      </c>
      <c r="R9" s="2"/>
      <c r="S9" s="7"/>
      <c r="T9" s="3">
        <v>2270793</v>
      </c>
      <c r="U9" s="2"/>
      <c r="W9" s="103"/>
      <c r="X9" s="32"/>
      <c r="Y9" s="22"/>
    </row>
    <row r="10" spans="1:27">
      <c r="A10" s="200"/>
      <c r="B10" s="186" t="s">
        <v>448</v>
      </c>
      <c r="D10" s="6">
        <v>31872514</v>
      </c>
      <c r="E10" s="7"/>
      <c r="F10" s="166"/>
      <c r="H10" s="4">
        <v>32285376</v>
      </c>
      <c r="I10" s="7"/>
      <c r="K10" s="4">
        <v>32951168</v>
      </c>
      <c r="L10" s="2"/>
      <c r="N10" s="4">
        <v>33759461</v>
      </c>
      <c r="O10" s="2"/>
      <c r="Q10" s="4">
        <v>39991804</v>
      </c>
      <c r="R10" s="2"/>
      <c r="S10" s="7"/>
      <c r="T10" s="4">
        <v>46824014</v>
      </c>
      <c r="U10" s="2"/>
      <c r="W10" s="103"/>
      <c r="X10" s="32"/>
      <c r="Y10" s="4"/>
    </row>
    <row r="11" spans="1:27">
      <c r="A11" s="200"/>
      <c r="B11" s="186" t="s">
        <v>175</v>
      </c>
      <c r="D11" s="6">
        <v>6683</v>
      </c>
      <c r="E11" s="7"/>
      <c r="F11" s="166"/>
      <c r="H11" s="4">
        <v>6886</v>
      </c>
      <c r="I11" s="7"/>
      <c r="K11" s="4">
        <v>6954</v>
      </c>
      <c r="L11" s="2"/>
      <c r="N11" s="4">
        <v>6885</v>
      </c>
      <c r="O11" s="2"/>
      <c r="Q11" s="4">
        <v>6655</v>
      </c>
      <c r="R11" s="2"/>
      <c r="S11" s="7"/>
      <c r="T11" s="4">
        <v>6484</v>
      </c>
      <c r="U11" s="2"/>
      <c r="W11" s="103"/>
      <c r="X11" s="32"/>
      <c r="Y11" s="39"/>
    </row>
    <row r="12" spans="1:27">
      <c r="A12" s="200"/>
      <c r="B12" s="186" t="s">
        <v>370</v>
      </c>
      <c r="D12" s="6">
        <v>13167</v>
      </c>
      <c r="E12" s="7"/>
      <c r="F12" s="166"/>
      <c r="H12" s="4">
        <v>13435</v>
      </c>
      <c r="I12" s="7"/>
      <c r="K12" s="4">
        <v>13669</v>
      </c>
      <c r="L12" s="2"/>
      <c r="N12" s="4">
        <v>14256</v>
      </c>
      <c r="O12" s="2"/>
      <c r="Q12" s="4">
        <v>13876</v>
      </c>
      <c r="R12" s="2"/>
      <c r="S12" s="7"/>
      <c r="T12" s="4">
        <v>13635</v>
      </c>
      <c r="U12" s="2"/>
      <c r="W12" s="103"/>
      <c r="X12" s="32"/>
      <c r="Y12" s="21"/>
    </row>
    <row r="13" spans="1:27">
      <c r="A13" s="200"/>
      <c r="D13" s="7"/>
      <c r="E13" s="7"/>
      <c r="F13" s="166"/>
      <c r="I13" s="7"/>
      <c r="K13" s="2"/>
      <c r="L13" s="2"/>
      <c r="N13" s="2"/>
      <c r="O13" s="2"/>
      <c r="Q13" s="2"/>
      <c r="R13" s="2"/>
      <c r="S13" s="7"/>
      <c r="T13" s="2"/>
      <c r="U13" s="2"/>
      <c r="W13" s="103"/>
      <c r="X13" s="32"/>
      <c r="Y13" s="35"/>
    </row>
    <row r="14" spans="1:27">
      <c r="A14" s="199" t="s">
        <v>148</v>
      </c>
      <c r="C14" s="7"/>
      <c r="D14" s="7"/>
      <c r="E14" s="7"/>
      <c r="F14" s="365"/>
      <c r="G14" s="7"/>
      <c r="I14" s="7"/>
      <c r="K14" s="2"/>
      <c r="L14" s="2"/>
      <c r="M14" s="7"/>
      <c r="N14" s="2"/>
      <c r="O14" s="2"/>
      <c r="Q14" s="2"/>
      <c r="R14" s="2"/>
      <c r="S14" s="7"/>
      <c r="T14" s="2"/>
      <c r="U14" s="2"/>
      <c r="W14" s="111"/>
      <c r="X14" s="32"/>
      <c r="Y14" s="35"/>
    </row>
    <row r="15" spans="1:27">
      <c r="A15" s="200"/>
      <c r="B15" s="186" t="s">
        <v>723</v>
      </c>
      <c r="D15" s="673">
        <v>21.2</v>
      </c>
      <c r="E15" s="59" t="s">
        <v>444</v>
      </c>
      <c r="F15" s="166"/>
      <c r="H15" s="327">
        <v>0</v>
      </c>
      <c r="I15" s="59" t="s">
        <v>444</v>
      </c>
      <c r="K15" s="327">
        <v>11.8</v>
      </c>
      <c r="L15" s="33" t="s">
        <v>444</v>
      </c>
      <c r="N15" s="13">
        <v>0</v>
      </c>
      <c r="O15" s="33" t="s">
        <v>444</v>
      </c>
      <c r="Q15" s="319">
        <v>25.7</v>
      </c>
      <c r="R15" s="33" t="s">
        <v>444</v>
      </c>
      <c r="S15" s="59"/>
      <c r="T15" s="319">
        <v>41.9</v>
      </c>
      <c r="U15" s="33" t="s">
        <v>444</v>
      </c>
      <c r="V15" s="38"/>
      <c r="W15" s="149"/>
      <c r="X15" s="32"/>
      <c r="Y15" s="25"/>
      <c r="Z15" s="49"/>
      <c r="AA15" s="49"/>
    </row>
    <row r="16" spans="1:27">
      <c r="A16" s="200"/>
      <c r="B16" s="186" t="s">
        <v>724</v>
      </c>
      <c r="C16" s="33"/>
      <c r="D16" s="320">
        <v>110.6</v>
      </c>
      <c r="E16" s="59" t="s">
        <v>444</v>
      </c>
      <c r="F16" s="364"/>
      <c r="G16" s="33"/>
      <c r="H16" s="321">
        <v>112.1</v>
      </c>
      <c r="I16" s="59" t="s">
        <v>444</v>
      </c>
      <c r="K16" s="321">
        <v>80</v>
      </c>
      <c r="L16" s="33" t="s">
        <v>444</v>
      </c>
      <c r="M16" s="33"/>
      <c r="N16" s="321">
        <v>66.2</v>
      </c>
      <c r="O16" s="33" t="s">
        <v>444</v>
      </c>
      <c r="Q16" s="321">
        <v>81</v>
      </c>
      <c r="R16" s="33" t="s">
        <v>444</v>
      </c>
      <c r="S16" s="59"/>
      <c r="T16" s="321">
        <v>36.9</v>
      </c>
      <c r="U16" s="33" t="s">
        <v>444</v>
      </c>
      <c r="V16" s="38"/>
      <c r="W16" s="149"/>
      <c r="X16" s="32"/>
      <c r="Y16" s="25"/>
    </row>
    <row r="17" spans="1:25">
      <c r="A17" s="200"/>
      <c r="D17" s="7"/>
      <c r="E17" s="7"/>
      <c r="F17" s="166"/>
      <c r="I17" s="7"/>
      <c r="K17" s="2"/>
      <c r="L17" s="2"/>
      <c r="N17" s="2"/>
      <c r="O17" s="2"/>
      <c r="Q17" s="2"/>
      <c r="R17" s="2"/>
      <c r="S17" s="7"/>
      <c r="T17" s="2"/>
      <c r="U17" s="2"/>
      <c r="V17" s="32"/>
      <c r="W17" s="149"/>
      <c r="X17" s="32"/>
      <c r="Y17" s="25"/>
    </row>
    <row r="18" spans="1:25">
      <c r="A18" s="199" t="s">
        <v>727</v>
      </c>
      <c r="C18" s="7"/>
      <c r="D18" s="7"/>
      <c r="E18" s="59"/>
      <c r="F18" s="365"/>
      <c r="G18" s="7"/>
      <c r="I18" s="59"/>
      <c r="K18" s="2"/>
      <c r="L18" s="33"/>
      <c r="M18" s="7"/>
      <c r="N18" s="2"/>
      <c r="O18" s="33"/>
      <c r="Q18" s="2"/>
      <c r="R18" s="33"/>
      <c r="S18" s="59"/>
      <c r="T18" s="2"/>
      <c r="U18" s="33"/>
      <c r="V18" s="38"/>
      <c r="W18" s="149"/>
      <c r="X18" s="32"/>
      <c r="Y18" s="25"/>
    </row>
    <row r="19" spans="1:25">
      <c r="A19" s="200"/>
      <c r="B19" s="186" t="s">
        <v>451</v>
      </c>
      <c r="D19" s="829">
        <v>41</v>
      </c>
      <c r="E19" s="43" t="s">
        <v>444</v>
      </c>
      <c r="F19" s="166"/>
      <c r="H19" s="25">
        <v>46.8</v>
      </c>
      <c r="I19" s="43" t="s">
        <v>444</v>
      </c>
      <c r="K19" s="25">
        <v>43.1</v>
      </c>
      <c r="L19" s="44" t="s">
        <v>444</v>
      </c>
      <c r="N19" s="25">
        <v>45.4</v>
      </c>
      <c r="O19" s="44" t="s">
        <v>444</v>
      </c>
      <c r="Q19" s="25">
        <v>48.199999999999996</v>
      </c>
      <c r="R19" s="44" t="s">
        <v>444</v>
      </c>
      <c r="S19" s="43"/>
      <c r="T19" s="25">
        <v>46</v>
      </c>
      <c r="U19" s="44" t="s">
        <v>444</v>
      </c>
      <c r="V19" s="322"/>
      <c r="W19" s="142"/>
      <c r="X19" s="38"/>
      <c r="Y19" s="48"/>
    </row>
    <row r="20" spans="1:25">
      <c r="B20" s="186" t="s">
        <v>459</v>
      </c>
      <c r="D20" s="830">
        <v>6.2</v>
      </c>
      <c r="E20" s="7"/>
      <c r="F20" s="166"/>
      <c r="H20" s="327">
        <v>3.2</v>
      </c>
      <c r="I20" s="7"/>
      <c r="K20" s="327">
        <v>0.3</v>
      </c>
      <c r="L20" s="2"/>
      <c r="N20" s="327">
        <v>0.3</v>
      </c>
      <c r="O20" s="2"/>
      <c r="Q20" s="327">
        <v>0.3</v>
      </c>
      <c r="R20" s="2"/>
      <c r="S20" s="7"/>
      <c r="T20" s="25">
        <v>1.7999999999999998</v>
      </c>
      <c r="U20" s="2"/>
      <c r="V20" s="32"/>
      <c r="W20" s="149"/>
      <c r="X20" s="46"/>
      <c r="Y20" s="40"/>
    </row>
    <row r="21" spans="1:25">
      <c r="B21" s="186" t="s">
        <v>385</v>
      </c>
      <c r="D21" s="831">
        <v>0</v>
      </c>
      <c r="E21" s="7"/>
      <c r="F21" s="166"/>
      <c r="H21" s="323">
        <v>0</v>
      </c>
      <c r="I21" s="7"/>
      <c r="K21" s="398">
        <v>7.5</v>
      </c>
      <c r="L21" s="2"/>
      <c r="N21" s="398">
        <v>3.2</v>
      </c>
      <c r="O21" s="2"/>
      <c r="Q21" s="323">
        <v>0</v>
      </c>
      <c r="R21" s="2"/>
      <c r="S21" s="7"/>
      <c r="T21" s="323">
        <v>0</v>
      </c>
      <c r="U21" s="2"/>
      <c r="V21" s="32"/>
      <c r="W21" s="149"/>
      <c r="X21" s="32"/>
      <c r="Y21" s="48"/>
    </row>
    <row r="22" spans="1:25">
      <c r="B22" s="186" t="s">
        <v>460</v>
      </c>
      <c r="D22" s="829">
        <v>47.2</v>
      </c>
      <c r="E22" s="7"/>
      <c r="F22" s="166"/>
      <c r="H22" s="48">
        <v>50</v>
      </c>
      <c r="I22" s="7"/>
      <c r="K22" s="48">
        <v>50.9</v>
      </c>
      <c r="L22" s="2"/>
      <c r="N22" s="48">
        <v>48.9</v>
      </c>
      <c r="O22" s="2"/>
      <c r="Q22" s="48">
        <v>48.499999999999993</v>
      </c>
      <c r="R22" s="2"/>
      <c r="S22" s="7"/>
      <c r="T22" s="48">
        <v>47.8</v>
      </c>
      <c r="U22" s="2"/>
      <c r="V22" s="32"/>
      <c r="W22" s="149"/>
      <c r="X22" s="32"/>
      <c r="Y22" s="48"/>
    </row>
    <row r="23" spans="1:25">
      <c r="B23" s="186" t="s">
        <v>698</v>
      </c>
      <c r="D23" s="296">
        <v>52.800000000000004</v>
      </c>
      <c r="E23" s="7"/>
      <c r="F23" s="166"/>
      <c r="H23" s="297">
        <v>50</v>
      </c>
      <c r="I23" s="7"/>
      <c r="K23" s="297">
        <v>49.1</v>
      </c>
      <c r="L23" s="2"/>
      <c r="N23" s="297">
        <v>51.1</v>
      </c>
      <c r="O23" s="2"/>
      <c r="Q23" s="297">
        <v>51.5</v>
      </c>
      <c r="R23" s="2"/>
      <c r="S23" s="7"/>
      <c r="T23" s="297">
        <v>52.2</v>
      </c>
      <c r="U23" s="2"/>
      <c r="V23" s="32"/>
      <c r="W23" s="149"/>
      <c r="X23" s="32"/>
      <c r="Y23" s="25"/>
    </row>
    <row r="24" spans="1:25" ht="13.5" thickBot="1">
      <c r="B24" s="186" t="s">
        <v>461</v>
      </c>
      <c r="D24" s="315">
        <v>100</v>
      </c>
      <c r="E24" s="7" t="s">
        <v>444</v>
      </c>
      <c r="F24" s="166"/>
      <c r="H24" s="300">
        <v>100</v>
      </c>
      <c r="I24" s="7" t="s">
        <v>444</v>
      </c>
      <c r="K24" s="300">
        <v>100</v>
      </c>
      <c r="L24" s="2" t="s">
        <v>444</v>
      </c>
      <c r="N24" s="300">
        <v>100</v>
      </c>
      <c r="O24" s="2" t="s">
        <v>444</v>
      </c>
      <c r="Q24" s="300">
        <v>100</v>
      </c>
      <c r="R24" s="2" t="s">
        <v>444</v>
      </c>
      <c r="S24" s="7"/>
      <c r="T24" s="300">
        <v>100</v>
      </c>
      <c r="U24" s="2" t="s">
        <v>444</v>
      </c>
      <c r="V24" s="32"/>
      <c r="W24" s="149"/>
      <c r="X24" s="32"/>
      <c r="Y24" s="25"/>
    </row>
    <row r="25" spans="1:25" ht="20.25" customHeight="1" thickTop="1">
      <c r="B25" s="186" t="s">
        <v>726</v>
      </c>
      <c r="D25" s="37">
        <v>54.358559247086781</v>
      </c>
      <c r="E25" s="7" t="s">
        <v>444</v>
      </c>
      <c r="F25" s="166"/>
      <c r="H25" s="25">
        <v>56.125161926200839</v>
      </c>
      <c r="I25" s="7" t="s">
        <v>444</v>
      </c>
      <c r="K25" s="25">
        <v>56.63820157813015</v>
      </c>
      <c r="L25" s="2" t="s">
        <v>444</v>
      </c>
      <c r="N25" s="25">
        <v>54.122251478748119</v>
      </c>
      <c r="O25" s="2" t="s">
        <v>444</v>
      </c>
      <c r="Q25" s="25">
        <v>53.475019566765603</v>
      </c>
      <c r="R25" s="2" t="s">
        <v>444</v>
      </c>
      <c r="S25" s="7"/>
      <c r="T25" s="25">
        <v>49.693702395882241</v>
      </c>
      <c r="U25" s="2" t="s">
        <v>444</v>
      </c>
      <c r="V25" s="32"/>
      <c r="W25" s="149"/>
      <c r="X25" s="32"/>
      <c r="Y25" s="25"/>
    </row>
    <row r="26" spans="1:25" ht="13.5" customHeight="1">
      <c r="K26" s="2"/>
      <c r="L26" s="2"/>
      <c r="N26" s="2"/>
      <c r="O26" s="2"/>
      <c r="Q26" s="25"/>
      <c r="R26" s="32"/>
      <c r="S26" s="32"/>
      <c r="T26" s="25"/>
      <c r="U26" s="32"/>
      <c r="V26" s="32"/>
      <c r="W26" s="32"/>
      <c r="X26" s="32"/>
      <c r="Y26" s="25"/>
    </row>
    <row r="27" spans="1:25">
      <c r="A27" s="203" t="s">
        <v>243</v>
      </c>
      <c r="B27" s="203" t="s">
        <v>543</v>
      </c>
      <c r="K27" s="2"/>
      <c r="L27" s="2"/>
      <c r="N27" s="2"/>
      <c r="O27" s="2"/>
      <c r="R27" s="2"/>
      <c r="X27" s="2"/>
      <c r="Y27" s="50"/>
    </row>
    <row r="28" spans="1:25">
      <c r="A28" s="203" t="s">
        <v>569</v>
      </c>
      <c r="B28" s="203" t="s">
        <v>502</v>
      </c>
      <c r="K28" s="2"/>
      <c r="L28" s="2"/>
      <c r="N28" s="2"/>
      <c r="O28" s="2"/>
      <c r="R28" s="2"/>
      <c r="X28" s="2"/>
      <c r="Y28" s="50"/>
    </row>
    <row r="29" spans="1:25">
      <c r="A29" s="203" t="s">
        <v>725</v>
      </c>
      <c r="B29" s="203" t="s">
        <v>149</v>
      </c>
      <c r="K29" s="2"/>
      <c r="L29" s="2"/>
      <c r="N29" s="2"/>
      <c r="O29" s="2"/>
      <c r="X29" s="2"/>
      <c r="Y29" s="50"/>
    </row>
    <row r="30" spans="1:25">
      <c r="A30" s="203" t="s">
        <v>575</v>
      </c>
      <c r="B30" s="203" t="s">
        <v>717</v>
      </c>
      <c r="K30" s="2"/>
      <c r="L30" s="2"/>
      <c r="N30" s="2"/>
      <c r="O30" s="2"/>
      <c r="Q30" s="2"/>
      <c r="R30" s="2"/>
      <c r="T30" s="2"/>
      <c r="U30" s="2"/>
      <c r="X30" s="2"/>
      <c r="Y30" s="50"/>
    </row>
    <row r="31" spans="1:25">
      <c r="A31" s="203" t="s">
        <v>715</v>
      </c>
      <c r="B31" s="203" t="s">
        <v>716</v>
      </c>
      <c r="K31" s="2"/>
      <c r="L31" s="2"/>
      <c r="N31" s="2"/>
      <c r="O31" s="2"/>
      <c r="Q31" s="2"/>
      <c r="R31" s="2"/>
      <c r="T31" s="2"/>
      <c r="U31" s="2"/>
      <c r="X31" s="2"/>
      <c r="Y31" s="50"/>
    </row>
    <row r="32" spans="1:25">
      <c r="A32" s="2"/>
      <c r="B32" s="2"/>
      <c r="K32" s="2"/>
      <c r="L32" s="2"/>
      <c r="N32" s="2"/>
      <c r="O32" s="2"/>
      <c r="Q32" s="2"/>
      <c r="R32" s="2"/>
      <c r="T32" s="2"/>
      <c r="U32" s="2"/>
      <c r="X32" s="2"/>
      <c r="Y32" s="50"/>
    </row>
    <row r="33" spans="1:29">
      <c r="K33" s="2"/>
      <c r="L33" s="2"/>
      <c r="N33" s="2"/>
      <c r="O33" s="2"/>
      <c r="Q33" s="2"/>
      <c r="R33" s="2"/>
      <c r="T33" s="2"/>
      <c r="U33" s="2"/>
      <c r="X33" s="2"/>
      <c r="Y33" s="50"/>
    </row>
    <row r="34" spans="1:29">
      <c r="K34" s="2"/>
      <c r="L34" s="2"/>
      <c r="N34" s="2"/>
      <c r="O34" s="2"/>
      <c r="Q34" s="2"/>
      <c r="R34" s="2"/>
      <c r="T34" s="2"/>
      <c r="U34" s="2"/>
      <c r="X34" s="2"/>
      <c r="Y34" s="50"/>
    </row>
    <row r="35" spans="1:29">
      <c r="A35" s="197" t="s">
        <v>441</v>
      </c>
      <c r="C35" s="7"/>
      <c r="D35" s="7"/>
      <c r="E35" s="7"/>
      <c r="F35" s="7"/>
      <c r="G35" s="7"/>
      <c r="J35" s="7"/>
      <c r="K35" s="2"/>
      <c r="L35" s="2"/>
      <c r="M35" s="7"/>
      <c r="N35" s="2"/>
      <c r="O35" s="2"/>
      <c r="Q35" s="7"/>
      <c r="R35" s="7"/>
      <c r="S35" s="7"/>
      <c r="T35" s="7"/>
      <c r="U35" s="7"/>
      <c r="V35" s="7"/>
      <c r="W35" s="7"/>
      <c r="X35" s="7"/>
      <c r="Y35" s="50"/>
    </row>
    <row r="36" spans="1:29">
      <c r="A36" s="197" t="s">
        <v>144</v>
      </c>
      <c r="K36" s="2"/>
      <c r="L36" s="2"/>
      <c r="N36" s="2"/>
      <c r="O36" s="2"/>
      <c r="Q36" s="2"/>
      <c r="R36" s="2"/>
      <c r="T36" s="2"/>
      <c r="U36" s="2"/>
      <c r="X36" s="2"/>
    </row>
    <row r="37" spans="1:29">
      <c r="D37" s="186"/>
      <c r="E37" s="186"/>
      <c r="F37" s="186"/>
      <c r="H37" s="186"/>
      <c r="I37" s="186"/>
      <c r="J37" s="186"/>
      <c r="K37" s="186"/>
      <c r="L37" s="186"/>
      <c r="M37" s="186"/>
      <c r="N37" s="324"/>
      <c r="O37" s="324"/>
      <c r="P37" s="324"/>
      <c r="Q37" s="324"/>
      <c r="R37" s="324"/>
      <c r="S37" s="324"/>
      <c r="T37" s="324"/>
      <c r="U37" s="324"/>
      <c r="V37" s="324"/>
      <c r="W37" s="324"/>
      <c r="X37" s="192"/>
      <c r="Y37" s="842" t="s">
        <v>378</v>
      </c>
      <c r="Z37" s="842"/>
      <c r="AA37" s="842"/>
      <c r="AB37" s="842"/>
      <c r="AC37" s="842"/>
    </row>
    <row r="38" spans="1:29">
      <c r="D38" s="200"/>
      <c r="E38" s="200"/>
      <c r="F38" s="186"/>
      <c r="H38" s="200"/>
      <c r="I38" s="200"/>
      <c r="J38" s="186"/>
      <c r="K38" s="200"/>
      <c r="L38" s="200"/>
      <c r="M38" s="200"/>
      <c r="N38" s="200"/>
      <c r="O38" s="200"/>
      <c r="P38" s="200"/>
      <c r="Q38" s="325"/>
      <c r="R38" s="325"/>
      <c r="S38" s="325"/>
      <c r="T38" s="325"/>
      <c r="U38" s="325"/>
      <c r="V38" s="325"/>
      <c r="W38" s="325"/>
      <c r="X38" s="325"/>
      <c r="Y38" s="843" t="s">
        <v>304</v>
      </c>
      <c r="Z38" s="843"/>
      <c r="AA38" s="326"/>
      <c r="AB38" s="843" t="s">
        <v>544</v>
      </c>
      <c r="AC38" s="843"/>
    </row>
    <row r="39" spans="1:29">
      <c r="D39" s="373">
        <v>2010</v>
      </c>
      <c r="E39" s="377"/>
      <c r="F39" s="378"/>
      <c r="H39" s="503">
        <v>2009</v>
      </c>
      <c r="K39" s="376">
        <v>2008</v>
      </c>
      <c r="L39" s="377"/>
      <c r="M39" s="187"/>
      <c r="N39" s="376">
        <v>2007</v>
      </c>
      <c r="O39" s="377"/>
      <c r="Q39" s="376">
        <v>2006</v>
      </c>
      <c r="R39" s="377"/>
      <c r="S39" s="377"/>
      <c r="T39" s="376">
        <v>2005</v>
      </c>
      <c r="U39" s="377"/>
      <c r="V39" s="377"/>
      <c r="W39" s="265"/>
      <c r="X39" s="291"/>
      <c r="Y39" s="844" t="s">
        <v>683</v>
      </c>
      <c r="Z39" s="844"/>
      <c r="AA39" s="379"/>
      <c r="AB39" s="844" t="s">
        <v>684</v>
      </c>
      <c r="AC39" s="844"/>
    </row>
    <row r="40" spans="1:29">
      <c r="F40" s="166"/>
      <c r="K40" s="2"/>
      <c r="L40" s="2"/>
      <c r="N40" s="2"/>
      <c r="O40" s="2"/>
      <c r="Q40" s="2"/>
      <c r="R40" s="2"/>
      <c r="T40" s="2"/>
      <c r="U40" s="2"/>
      <c r="X40" s="2"/>
    </row>
    <row r="41" spans="1:29">
      <c r="A41" s="186" t="s">
        <v>145</v>
      </c>
      <c r="C41" s="103"/>
      <c r="D41" s="111"/>
      <c r="E41" s="111"/>
      <c r="F41" s="167"/>
      <c r="G41" s="103"/>
      <c r="H41" s="103"/>
      <c r="K41" s="103"/>
      <c r="L41" s="103"/>
      <c r="M41" s="103"/>
      <c r="N41" s="103"/>
      <c r="O41" s="103"/>
      <c r="Q41" s="103"/>
      <c r="R41" s="103"/>
      <c r="S41" s="111"/>
      <c r="T41" s="103"/>
      <c r="U41" s="103"/>
      <c r="V41" s="103"/>
      <c r="W41" s="103"/>
      <c r="X41" s="103"/>
      <c r="Y41" s="149"/>
      <c r="Z41" s="149"/>
      <c r="AA41" s="149"/>
      <c r="AB41" s="103"/>
      <c r="AC41" s="103"/>
    </row>
    <row r="42" spans="1:29">
      <c r="B42" s="186" t="s">
        <v>426</v>
      </c>
      <c r="C42" s="103"/>
      <c r="D42" s="37">
        <v>1</v>
      </c>
      <c r="E42" s="92" t="s">
        <v>444</v>
      </c>
      <c r="F42" s="166"/>
      <c r="G42" s="103"/>
      <c r="H42" s="25">
        <v>0.5</v>
      </c>
      <c r="I42" s="2" t="s">
        <v>444</v>
      </c>
      <c r="K42" s="25">
        <v>6.7</v>
      </c>
      <c r="L42" s="32" t="s">
        <v>444</v>
      </c>
      <c r="N42" s="25">
        <v>10.4</v>
      </c>
      <c r="O42" s="32" t="s">
        <v>444</v>
      </c>
      <c r="Q42" s="25">
        <v>17.100000000000001</v>
      </c>
      <c r="R42" s="32" t="s">
        <v>444</v>
      </c>
      <c r="S42" s="92"/>
      <c r="T42" s="25">
        <v>3.4</v>
      </c>
      <c r="U42" s="32" t="s">
        <v>444</v>
      </c>
      <c r="V42" s="32"/>
      <c r="W42" s="32"/>
      <c r="X42" s="32"/>
      <c r="Y42" s="643">
        <v>7.0000000000000009</v>
      </c>
      <c r="Z42" s="32" t="s">
        <v>444</v>
      </c>
      <c r="AB42" s="643">
        <v>0.8</v>
      </c>
      <c r="AC42" s="32" t="s">
        <v>444</v>
      </c>
    </row>
    <row r="43" spans="1:29">
      <c r="B43" s="186" t="s">
        <v>371</v>
      </c>
      <c r="C43" s="103"/>
      <c r="D43" s="37">
        <v>-0.6</v>
      </c>
      <c r="E43" s="92" t="s">
        <v>444</v>
      </c>
      <c r="F43" s="166"/>
      <c r="G43" s="103"/>
      <c r="H43" s="25">
        <v>2.2000000000000002</v>
      </c>
      <c r="I43" s="2" t="s">
        <v>444</v>
      </c>
      <c r="K43" s="25">
        <v>4.5</v>
      </c>
      <c r="L43" s="32" t="s">
        <v>444</v>
      </c>
      <c r="N43" s="25">
        <v>10.5</v>
      </c>
      <c r="O43" s="32" t="s">
        <v>444</v>
      </c>
      <c r="Q43" s="25">
        <v>18.3</v>
      </c>
      <c r="R43" s="32" t="s">
        <v>444</v>
      </c>
      <c r="S43" s="92"/>
      <c r="T43" s="25">
        <v>8</v>
      </c>
      <c r="U43" s="32" t="s">
        <v>444</v>
      </c>
      <c r="V43" s="32"/>
      <c r="W43" s="32"/>
      <c r="X43" s="32"/>
      <c r="Y43" s="643">
        <v>6.8000000000000007</v>
      </c>
      <c r="Z43" s="32" t="s">
        <v>444</v>
      </c>
      <c r="AB43" s="643">
        <v>5</v>
      </c>
      <c r="AC43" s="32" t="s">
        <v>444</v>
      </c>
    </row>
    <row r="44" spans="1:29">
      <c r="B44" s="193"/>
      <c r="C44" s="111"/>
      <c r="D44" s="7"/>
      <c r="E44" s="92"/>
      <c r="F44" s="365"/>
      <c r="G44" s="111"/>
      <c r="K44" s="2"/>
      <c r="L44" s="32"/>
      <c r="M44" s="7"/>
      <c r="N44" s="2"/>
      <c r="O44" s="32"/>
      <c r="Q44" s="2"/>
      <c r="R44" s="32"/>
      <c r="S44" s="92"/>
      <c r="T44" s="2"/>
      <c r="U44" s="32"/>
      <c r="V44" s="32"/>
      <c r="W44" s="32"/>
      <c r="X44" s="32"/>
      <c r="Y44" s="643"/>
      <c r="AB44" s="643"/>
      <c r="AC44" s="32"/>
    </row>
    <row r="45" spans="1:29">
      <c r="A45" s="186" t="s">
        <v>462</v>
      </c>
      <c r="C45" s="103"/>
      <c r="D45" s="7"/>
      <c r="E45" s="92"/>
      <c r="F45" s="166"/>
      <c r="G45" s="103"/>
      <c r="K45" s="2"/>
      <c r="L45" s="32"/>
      <c r="N45" s="2"/>
      <c r="O45" s="32"/>
      <c r="Q45" s="2"/>
      <c r="R45" s="32"/>
      <c r="S45" s="92"/>
      <c r="T45" s="2"/>
      <c r="U45" s="32"/>
      <c r="V45" s="32"/>
      <c r="W45" s="32"/>
      <c r="X45" s="32"/>
      <c r="Y45" s="648"/>
      <c r="AB45" s="643"/>
      <c r="AC45" s="32"/>
    </row>
    <row r="46" spans="1:29">
      <c r="B46" s="186" t="s">
        <v>372</v>
      </c>
      <c r="C46" s="103"/>
      <c r="D46" s="37">
        <v>-3.9</v>
      </c>
      <c r="E46" s="92" t="s">
        <v>444</v>
      </c>
      <c r="F46" s="166"/>
      <c r="G46" s="103"/>
      <c r="H46" s="25">
        <v>2.7</v>
      </c>
      <c r="I46" s="2" t="s">
        <v>444</v>
      </c>
      <c r="K46" s="25">
        <v>-1.7</v>
      </c>
      <c r="L46" s="32" t="s">
        <v>444</v>
      </c>
      <c r="N46" s="25">
        <v>-1.3</v>
      </c>
      <c r="O46" s="32" t="s">
        <v>444</v>
      </c>
      <c r="Q46" s="25">
        <v>9.8000000000000007</v>
      </c>
      <c r="R46" s="32" t="s">
        <v>444</v>
      </c>
      <c r="S46" s="32"/>
      <c r="T46" s="25">
        <v>9.1999999999999993</v>
      </c>
      <c r="U46" s="32" t="s">
        <v>444</v>
      </c>
      <c r="V46" s="32"/>
      <c r="W46" s="32"/>
      <c r="X46" s="32"/>
      <c r="Y46" s="649">
        <v>1</v>
      </c>
      <c r="Z46" s="32" t="s">
        <v>444</v>
      </c>
      <c r="AB46" s="649">
        <v>2.9000000000000004</v>
      </c>
      <c r="AC46" s="32" t="s">
        <v>444</v>
      </c>
    </row>
    <row r="47" spans="1:29">
      <c r="B47" s="186" t="s">
        <v>588</v>
      </c>
      <c r="C47" s="103"/>
      <c r="D47" s="37">
        <v>-3.9</v>
      </c>
      <c r="E47" s="92" t="s">
        <v>444</v>
      </c>
      <c r="F47" s="166"/>
      <c r="G47" s="103"/>
      <c r="H47" s="25">
        <v>-0.4</v>
      </c>
      <c r="I47" s="2" t="s">
        <v>444</v>
      </c>
      <c r="K47" s="25">
        <v>2.4</v>
      </c>
      <c r="L47" s="32" t="s">
        <v>444</v>
      </c>
      <c r="N47" s="25">
        <v>3.3</v>
      </c>
      <c r="O47" s="32" t="s">
        <v>444</v>
      </c>
      <c r="Q47" s="25">
        <v>2.9</v>
      </c>
      <c r="R47" s="32" t="s">
        <v>444</v>
      </c>
      <c r="S47" s="32"/>
      <c r="T47" s="25">
        <v>7</v>
      </c>
      <c r="U47" s="32" t="s">
        <v>444</v>
      </c>
      <c r="V47" s="32"/>
      <c r="W47" s="32"/>
      <c r="X47" s="32"/>
      <c r="Y47" s="648">
        <v>0.89999999999999991</v>
      </c>
      <c r="Z47" s="32" t="s">
        <v>444</v>
      </c>
      <c r="AB47" s="643">
        <v>2.5</v>
      </c>
      <c r="AC47" s="32" t="s">
        <v>444</v>
      </c>
    </row>
    <row r="48" spans="1:29">
      <c r="C48" s="103"/>
      <c r="D48" s="7"/>
      <c r="E48" s="92"/>
      <c r="F48" s="166"/>
      <c r="G48" s="103"/>
      <c r="K48" s="2"/>
      <c r="L48" s="32"/>
      <c r="N48" s="2"/>
      <c r="O48" s="32"/>
      <c r="Q48" s="2"/>
      <c r="R48" s="32"/>
      <c r="S48" s="92"/>
      <c r="T48" s="2"/>
      <c r="U48" s="32"/>
      <c r="V48" s="32"/>
      <c r="W48" s="32"/>
      <c r="X48" s="32"/>
      <c r="Y48" s="648"/>
      <c r="AB48" s="643"/>
      <c r="AC48" s="32"/>
    </row>
    <row r="49" spans="1:29">
      <c r="A49" s="186" t="s">
        <v>463</v>
      </c>
      <c r="C49" s="103"/>
      <c r="D49" s="7"/>
      <c r="E49" s="92"/>
      <c r="F49" s="166"/>
      <c r="G49" s="103"/>
      <c r="K49" s="2"/>
      <c r="L49" s="32"/>
      <c r="N49" s="2"/>
      <c r="O49" s="32"/>
      <c r="Q49" s="2"/>
      <c r="R49" s="32"/>
      <c r="S49" s="92"/>
      <c r="T49" s="2"/>
      <c r="U49" s="32"/>
      <c r="V49" s="32"/>
      <c r="W49" s="32"/>
      <c r="X49" s="32"/>
      <c r="Y49" s="648"/>
      <c r="AB49" s="643"/>
      <c r="AC49" s="32"/>
    </row>
    <row r="50" spans="1:29">
      <c r="B50" s="186" t="s">
        <v>426</v>
      </c>
      <c r="C50" s="103"/>
      <c r="D50" s="37">
        <v>-1.3</v>
      </c>
      <c r="E50" s="92" t="s">
        <v>444</v>
      </c>
      <c r="F50" s="166"/>
      <c r="G50" s="103"/>
      <c r="H50" s="25">
        <v>-2</v>
      </c>
      <c r="I50" s="2" t="s">
        <v>444</v>
      </c>
      <c r="K50" s="25">
        <v>-2.4</v>
      </c>
      <c r="L50" s="32" t="s">
        <v>444</v>
      </c>
      <c r="N50" s="25">
        <v>-15.6</v>
      </c>
      <c r="O50" s="32" t="s">
        <v>444</v>
      </c>
      <c r="Q50" s="25">
        <v>-14.6</v>
      </c>
      <c r="R50" s="32" t="s">
        <v>444</v>
      </c>
      <c r="S50" s="92"/>
      <c r="T50" s="25">
        <v>-18.2</v>
      </c>
      <c r="U50" s="32" t="s">
        <v>444</v>
      </c>
      <c r="V50" s="32"/>
      <c r="W50" s="32"/>
      <c r="X50" s="32"/>
      <c r="Y50" s="650">
        <v>-7.4</v>
      </c>
      <c r="Z50" s="32" t="s">
        <v>444</v>
      </c>
      <c r="AB50" s="649">
        <v>-3.2</v>
      </c>
      <c r="AC50" s="32" t="s">
        <v>444</v>
      </c>
    </row>
    <row r="51" spans="1:29">
      <c r="B51" s="186" t="s">
        <v>371</v>
      </c>
      <c r="C51" s="103"/>
      <c r="D51" s="37">
        <v>-1.6</v>
      </c>
      <c r="E51" s="92" t="s">
        <v>444</v>
      </c>
      <c r="F51" s="166"/>
      <c r="G51" s="103"/>
      <c r="H51" s="25">
        <v>-2.2000000000000002</v>
      </c>
      <c r="I51" s="2" t="s">
        <v>444</v>
      </c>
      <c r="K51" s="25">
        <v>-1.3</v>
      </c>
      <c r="L51" s="32" t="s">
        <v>444</v>
      </c>
      <c r="N51" s="25">
        <v>4.3</v>
      </c>
      <c r="O51" s="32" t="s">
        <v>444</v>
      </c>
      <c r="Q51" s="25">
        <v>5.6</v>
      </c>
      <c r="R51" s="32" t="s">
        <v>444</v>
      </c>
      <c r="S51" s="92"/>
      <c r="T51" s="25">
        <v>4.4000000000000004</v>
      </c>
      <c r="U51" s="32" t="s">
        <v>444</v>
      </c>
      <c r="V51" s="32"/>
      <c r="W51" s="32"/>
      <c r="X51" s="32"/>
      <c r="Y51" s="651">
        <v>0.89999999999999991</v>
      </c>
      <c r="Z51" s="32" t="s">
        <v>444</v>
      </c>
      <c r="AB51" s="649">
        <v>2.1</v>
      </c>
      <c r="AC51" s="32" t="s">
        <v>444</v>
      </c>
    </row>
    <row r="52" spans="1:29">
      <c r="C52" s="103"/>
      <c r="D52" s="7"/>
      <c r="E52" s="93"/>
      <c r="F52" s="166"/>
      <c r="G52" s="103"/>
      <c r="K52" s="2"/>
      <c r="L52" s="328"/>
      <c r="N52" s="2"/>
      <c r="O52" s="328"/>
      <c r="Q52" s="2"/>
      <c r="R52" s="328"/>
      <c r="S52" s="93"/>
      <c r="T52" s="2"/>
      <c r="U52" s="328"/>
      <c r="V52" s="328"/>
      <c r="W52" s="328"/>
      <c r="X52" s="328"/>
      <c r="Y52" s="649"/>
      <c r="Z52" s="328"/>
      <c r="AA52" s="328"/>
      <c r="AB52" s="649"/>
      <c r="AC52" s="328"/>
    </row>
    <row r="53" spans="1:29">
      <c r="A53" s="186" t="s">
        <v>381</v>
      </c>
      <c r="C53" s="103"/>
      <c r="D53" s="37">
        <v>0.6</v>
      </c>
      <c r="E53" s="92" t="s">
        <v>444</v>
      </c>
      <c r="F53" s="166"/>
      <c r="G53" s="103"/>
      <c r="H53" s="25">
        <v>0.6</v>
      </c>
      <c r="I53" s="2" t="s">
        <v>444</v>
      </c>
      <c r="K53" s="25">
        <v>1.4</v>
      </c>
      <c r="L53" s="32" t="s">
        <v>444</v>
      </c>
      <c r="N53" s="25">
        <v>3.3</v>
      </c>
      <c r="O53" s="32" t="s">
        <v>444</v>
      </c>
      <c r="Q53" s="25">
        <v>4.4000000000000004</v>
      </c>
      <c r="R53" s="32" t="s">
        <v>444</v>
      </c>
      <c r="S53" s="92"/>
      <c r="T53" s="25">
        <v>4.3</v>
      </c>
      <c r="U53" s="32" t="s">
        <v>444</v>
      </c>
      <c r="V53" s="32"/>
      <c r="W53" s="32"/>
      <c r="X53" s="32"/>
      <c r="Y53" s="649">
        <v>2.1</v>
      </c>
      <c r="Z53" s="32" t="s">
        <v>444</v>
      </c>
      <c r="AB53" s="649">
        <v>2.8000000000000003</v>
      </c>
      <c r="AC53" s="32" t="s">
        <v>444</v>
      </c>
    </row>
    <row r="54" spans="1:29">
      <c r="B54" s="193"/>
      <c r="C54" s="111"/>
      <c r="D54" s="7"/>
      <c r="E54" s="329"/>
      <c r="F54" s="365"/>
      <c r="G54" s="111"/>
      <c r="K54" s="2"/>
      <c r="L54" s="47"/>
      <c r="M54" s="7"/>
      <c r="N54" s="2"/>
      <c r="O54" s="47"/>
      <c r="Q54" s="2"/>
      <c r="R54" s="47"/>
      <c r="S54" s="329"/>
      <c r="T54" s="2"/>
      <c r="U54" s="47"/>
      <c r="V54" s="47"/>
      <c r="W54" s="47"/>
      <c r="X54" s="47"/>
      <c r="Y54" s="330"/>
      <c r="AB54" s="25"/>
      <c r="AC54" s="32"/>
    </row>
    <row r="55" spans="1:29">
      <c r="A55" s="186" t="s">
        <v>367</v>
      </c>
      <c r="C55" s="103"/>
      <c r="D55" s="37">
        <v>-2.1</v>
      </c>
      <c r="E55" s="92" t="s">
        <v>444</v>
      </c>
      <c r="F55" s="166"/>
      <c r="G55" s="103"/>
      <c r="H55" s="25">
        <v>-1</v>
      </c>
      <c r="I55" s="2" t="s">
        <v>444</v>
      </c>
      <c r="K55" s="25">
        <v>1</v>
      </c>
      <c r="L55" s="32" t="s">
        <v>444</v>
      </c>
      <c r="N55" s="25">
        <v>3.5</v>
      </c>
      <c r="O55" s="32" t="s">
        <v>444</v>
      </c>
      <c r="Q55" s="25">
        <v>2.6</v>
      </c>
      <c r="R55" s="32" t="s">
        <v>444</v>
      </c>
      <c r="S55" s="92"/>
      <c r="T55" s="25">
        <v>4.5</v>
      </c>
      <c r="U55" s="32" t="s">
        <v>444</v>
      </c>
      <c r="V55" s="32"/>
      <c r="W55" s="32"/>
      <c r="X55" s="32"/>
      <c r="Y55" s="25">
        <v>0.6</v>
      </c>
      <c r="Z55" s="32" t="s">
        <v>444</v>
      </c>
      <c r="AB55" s="331">
        <v>0.9</v>
      </c>
      <c r="AC55" s="32" t="s">
        <v>444</v>
      </c>
    </row>
    <row r="56" spans="1:29">
      <c r="B56" s="193"/>
      <c r="C56" s="7"/>
      <c r="D56" s="7"/>
      <c r="E56" s="7"/>
      <c r="F56" s="7"/>
      <c r="G56" s="7"/>
      <c r="J56" s="7"/>
      <c r="K56" s="2"/>
      <c r="L56" s="2"/>
      <c r="M56" s="7"/>
      <c r="N56" s="2"/>
      <c r="O56" s="2"/>
      <c r="Q56" s="7"/>
      <c r="R56" s="7"/>
      <c r="S56" s="7"/>
      <c r="T56" s="7"/>
      <c r="U56" s="7"/>
      <c r="V56" s="7"/>
      <c r="W56" s="7"/>
      <c r="X56" s="7"/>
      <c r="Y56" s="51"/>
      <c r="AB56" s="32"/>
    </row>
    <row r="57" spans="1:29" ht="18.75" customHeight="1">
      <c r="D57" s="39"/>
      <c r="H57" s="39"/>
      <c r="K57" s="2"/>
      <c r="L57" s="2"/>
      <c r="N57" s="2"/>
      <c r="O57" s="2"/>
      <c r="Q57" s="2"/>
      <c r="R57" s="2"/>
      <c r="T57" s="2"/>
      <c r="U57" s="2"/>
      <c r="X57" s="2"/>
      <c r="Y57" s="39"/>
      <c r="AB57" s="39"/>
    </row>
    <row r="58" spans="1:29">
      <c r="H58" s="39"/>
      <c r="K58" s="2"/>
      <c r="L58" s="2"/>
      <c r="N58" s="2"/>
      <c r="O58" s="2"/>
      <c r="Q58" s="2"/>
      <c r="R58" s="2"/>
      <c r="T58" s="2"/>
      <c r="U58" s="2"/>
      <c r="X58" s="7"/>
    </row>
    <row r="59" spans="1:29">
      <c r="K59" s="2"/>
      <c r="L59" s="2"/>
      <c r="N59" s="2"/>
      <c r="O59" s="2"/>
      <c r="Q59" s="2"/>
      <c r="R59" s="2"/>
      <c r="T59" s="2"/>
      <c r="U59" s="2"/>
      <c r="X59" s="2"/>
      <c r="Y59" s="29"/>
    </row>
    <row r="60" spans="1:29">
      <c r="K60" s="2"/>
      <c r="L60" s="2"/>
      <c r="N60" s="2"/>
      <c r="O60" s="2"/>
      <c r="Q60" s="2"/>
      <c r="R60" s="2"/>
      <c r="T60" s="2"/>
      <c r="U60" s="2"/>
      <c r="X60" s="2"/>
      <c r="Y60" s="29"/>
    </row>
    <row r="61" spans="1:29">
      <c r="K61" s="2"/>
      <c r="L61" s="2"/>
      <c r="N61" s="2"/>
      <c r="O61" s="2"/>
      <c r="Q61" s="2"/>
      <c r="R61" s="2"/>
      <c r="T61" s="2"/>
      <c r="U61" s="2"/>
      <c r="X61" s="2"/>
      <c r="Y61" s="29"/>
    </row>
    <row r="62" spans="1:29">
      <c r="K62" s="2"/>
      <c r="L62" s="2"/>
      <c r="N62" s="2"/>
      <c r="O62" s="2"/>
      <c r="Q62" s="2"/>
      <c r="R62" s="2"/>
      <c r="T62" s="2"/>
      <c r="U62" s="2"/>
      <c r="X62" s="2"/>
      <c r="Y62" s="29"/>
    </row>
    <row r="63" spans="1:29">
      <c r="K63" s="2"/>
      <c r="L63" s="2"/>
      <c r="N63" s="2"/>
      <c r="O63" s="2"/>
      <c r="Q63" s="2"/>
      <c r="R63" s="2"/>
      <c r="T63" s="2"/>
      <c r="U63" s="2"/>
      <c r="X63" s="2"/>
      <c r="Y63" s="29"/>
    </row>
    <row r="64" spans="1:29">
      <c r="B64" s="193"/>
      <c r="C64" s="7"/>
      <c r="D64" s="7"/>
      <c r="E64" s="7"/>
      <c r="F64" s="7"/>
      <c r="G64" s="7"/>
      <c r="J64" s="7"/>
      <c r="K64" s="2"/>
      <c r="L64" s="2"/>
      <c r="M64" s="7"/>
      <c r="N64" s="2"/>
      <c r="O64" s="2"/>
      <c r="Q64" s="7"/>
      <c r="R64" s="7"/>
      <c r="S64" s="7"/>
      <c r="T64" s="7"/>
      <c r="U64" s="7"/>
      <c r="V64" s="7"/>
      <c r="W64" s="7"/>
      <c r="X64" s="7"/>
      <c r="Y64" s="29"/>
    </row>
    <row r="65" spans="11:24">
      <c r="K65" s="2"/>
      <c r="L65" s="2"/>
      <c r="N65" s="2"/>
      <c r="O65" s="2"/>
      <c r="Q65" s="2"/>
      <c r="R65" s="2"/>
      <c r="T65" s="2"/>
      <c r="U65" s="2"/>
      <c r="X65" s="2"/>
    </row>
    <row r="66" spans="11:24">
      <c r="K66" s="2"/>
      <c r="L66" s="2"/>
      <c r="N66" s="2"/>
      <c r="O66" s="2"/>
      <c r="Q66" s="2"/>
      <c r="R66" s="2"/>
      <c r="T66" s="2"/>
      <c r="U66" s="2"/>
      <c r="X66" s="2"/>
    </row>
    <row r="67" spans="11:24">
      <c r="K67" s="2"/>
      <c r="L67" s="2"/>
      <c r="N67" s="2"/>
      <c r="O67" s="2"/>
      <c r="Q67" s="2"/>
      <c r="R67" s="2"/>
      <c r="T67" s="2"/>
      <c r="U67" s="2"/>
      <c r="X67" s="2"/>
    </row>
    <row r="68" spans="11:24">
      <c r="K68" s="2"/>
      <c r="L68" s="2"/>
      <c r="N68" s="2"/>
      <c r="O68" s="2"/>
      <c r="Q68" s="2"/>
      <c r="R68" s="2"/>
      <c r="T68" s="2"/>
      <c r="U68" s="2"/>
      <c r="X68" s="2"/>
    </row>
    <row r="69" spans="11:24">
      <c r="K69" s="2"/>
      <c r="L69" s="2"/>
      <c r="N69" s="2"/>
      <c r="O69" s="2"/>
      <c r="Q69" s="2"/>
      <c r="R69" s="2"/>
      <c r="T69" s="2"/>
      <c r="U69" s="2"/>
      <c r="X69" s="2"/>
    </row>
    <row r="70" spans="11:24">
      <c r="K70" s="2"/>
      <c r="L70" s="2"/>
      <c r="N70" s="2"/>
      <c r="O70" s="2"/>
      <c r="Q70" s="2"/>
      <c r="R70" s="2"/>
      <c r="T70" s="2"/>
      <c r="U70" s="2"/>
      <c r="X70" s="2"/>
    </row>
    <row r="71" spans="11:24">
      <c r="K71" s="2"/>
      <c r="L71" s="2"/>
      <c r="N71" s="2"/>
      <c r="O71" s="2"/>
      <c r="Q71" s="2"/>
      <c r="R71" s="2"/>
      <c r="T71" s="2"/>
      <c r="U71" s="2"/>
      <c r="X71" s="2"/>
    </row>
    <row r="72" spans="11:24">
      <c r="K72" s="2"/>
      <c r="L72" s="2"/>
      <c r="N72" s="2"/>
      <c r="O72" s="2"/>
      <c r="Q72" s="2"/>
      <c r="R72" s="2"/>
      <c r="T72" s="2"/>
      <c r="U72" s="2"/>
      <c r="X72" s="2"/>
    </row>
    <row r="73" spans="11:24">
      <c r="K73" s="2"/>
      <c r="L73" s="2"/>
      <c r="N73" s="2"/>
      <c r="O73" s="2"/>
      <c r="Q73" s="2"/>
      <c r="R73" s="2"/>
      <c r="T73" s="2"/>
      <c r="U73" s="2"/>
      <c r="X73" s="2"/>
    </row>
    <row r="74" spans="11:24">
      <c r="K74" s="2"/>
      <c r="L74" s="2"/>
      <c r="N74" s="2"/>
      <c r="O74" s="2"/>
      <c r="Q74" s="2"/>
      <c r="R74" s="2"/>
      <c r="T74" s="2"/>
      <c r="U74" s="2"/>
      <c r="X74" s="2"/>
    </row>
    <row r="75" spans="11:24">
      <c r="K75" s="2"/>
      <c r="L75" s="2"/>
      <c r="N75" s="2"/>
      <c r="O75" s="2"/>
      <c r="Q75" s="2"/>
      <c r="R75" s="2"/>
      <c r="T75" s="2"/>
      <c r="U75" s="2"/>
      <c r="X75" s="2"/>
    </row>
    <row r="76" spans="11:24">
      <c r="K76" s="2"/>
      <c r="L76" s="2"/>
      <c r="N76" s="2"/>
      <c r="O76" s="2"/>
      <c r="Q76" s="2"/>
      <c r="R76" s="2"/>
      <c r="T76" s="2"/>
      <c r="U76" s="2"/>
      <c r="X76" s="2"/>
    </row>
    <row r="77" spans="11:24">
      <c r="K77" s="2"/>
      <c r="L77" s="2"/>
      <c r="N77" s="2"/>
      <c r="O77" s="2"/>
      <c r="Q77" s="2"/>
      <c r="R77" s="2"/>
      <c r="T77" s="2"/>
      <c r="U77" s="2"/>
      <c r="X77" s="2"/>
    </row>
    <row r="78" spans="11:24">
      <c r="K78" s="2"/>
      <c r="L78" s="2"/>
      <c r="N78" s="2"/>
      <c r="O78" s="2"/>
      <c r="Q78" s="2"/>
      <c r="R78" s="2"/>
      <c r="T78" s="2"/>
      <c r="U78" s="2"/>
      <c r="X78" s="2"/>
    </row>
    <row r="79" spans="11:24">
      <c r="K79" s="2"/>
      <c r="L79" s="2"/>
      <c r="N79" s="2"/>
      <c r="O79" s="2"/>
      <c r="Q79" s="2"/>
      <c r="R79" s="2"/>
      <c r="T79" s="2"/>
      <c r="U79" s="2"/>
      <c r="X79" s="2"/>
    </row>
    <row r="80" spans="11:24">
      <c r="K80" s="2"/>
      <c r="L80" s="2"/>
      <c r="N80" s="2"/>
      <c r="O80" s="2"/>
      <c r="Q80" s="2"/>
      <c r="R80" s="2"/>
      <c r="T80" s="2"/>
      <c r="U80" s="2"/>
      <c r="X80" s="2"/>
    </row>
    <row r="81" spans="11:24">
      <c r="K81" s="2"/>
      <c r="L81" s="2"/>
      <c r="N81" s="2"/>
      <c r="O81" s="2"/>
      <c r="Q81" s="2"/>
      <c r="R81" s="2"/>
      <c r="T81" s="2"/>
      <c r="U81" s="2"/>
      <c r="X81" s="2"/>
    </row>
    <row r="82" spans="11:24">
      <c r="K82" s="2"/>
      <c r="L82" s="2"/>
      <c r="N82" s="2"/>
      <c r="O82" s="2"/>
      <c r="Q82" s="2"/>
      <c r="R82" s="2"/>
      <c r="T82" s="2"/>
      <c r="U82" s="2"/>
      <c r="X82" s="2"/>
    </row>
    <row r="83" spans="11:24">
      <c r="K83" s="2"/>
      <c r="L83" s="2"/>
      <c r="N83" s="2"/>
      <c r="O83" s="2"/>
      <c r="Q83" s="2"/>
      <c r="R83" s="2"/>
      <c r="T83" s="2"/>
      <c r="U83" s="2"/>
      <c r="X83" s="2"/>
    </row>
    <row r="84" spans="11:24">
      <c r="K84" s="2"/>
      <c r="L84" s="2"/>
      <c r="N84" s="2"/>
      <c r="O84" s="2"/>
      <c r="Q84" s="2"/>
      <c r="R84" s="2"/>
      <c r="T84" s="2"/>
      <c r="U84" s="2"/>
      <c r="X84" s="2"/>
    </row>
    <row r="85" spans="11:24">
      <c r="K85" s="2"/>
      <c r="L85" s="2"/>
      <c r="N85" s="2"/>
      <c r="O85" s="2"/>
      <c r="Q85" s="2"/>
      <c r="R85" s="2"/>
      <c r="T85" s="2"/>
      <c r="U85" s="2"/>
      <c r="X85" s="2"/>
    </row>
    <row r="86" spans="11:24">
      <c r="K86" s="2"/>
      <c r="L86" s="2"/>
      <c r="N86" s="2"/>
      <c r="O86" s="2"/>
      <c r="Q86" s="2"/>
      <c r="R86" s="2"/>
      <c r="T86" s="2"/>
      <c r="U86" s="2"/>
      <c r="X86" s="2"/>
    </row>
    <row r="87" spans="11:24">
      <c r="K87" s="2"/>
      <c r="L87" s="2"/>
      <c r="N87" s="2"/>
      <c r="O87" s="2"/>
      <c r="Q87" s="2"/>
      <c r="R87" s="2"/>
      <c r="T87" s="2"/>
      <c r="U87" s="2"/>
      <c r="X87" s="2"/>
    </row>
    <row r="88" spans="11:24">
      <c r="K88" s="2"/>
      <c r="L88" s="2"/>
      <c r="N88" s="2"/>
      <c r="O88" s="2"/>
      <c r="Q88" s="2"/>
      <c r="R88" s="2"/>
      <c r="T88" s="2"/>
      <c r="U88" s="2"/>
      <c r="X88" s="2"/>
    </row>
    <row r="89" spans="11:24">
      <c r="K89" s="2"/>
      <c r="L89" s="2"/>
      <c r="N89" s="2"/>
      <c r="O89" s="2"/>
      <c r="Q89" s="2"/>
      <c r="R89" s="2"/>
      <c r="T89" s="2"/>
      <c r="U89" s="2"/>
      <c r="X89" s="2"/>
    </row>
    <row r="90" spans="11:24">
      <c r="K90" s="2"/>
      <c r="L90" s="2"/>
      <c r="N90" s="2"/>
      <c r="O90" s="2"/>
      <c r="Q90" s="2"/>
      <c r="R90" s="2"/>
      <c r="T90" s="2"/>
      <c r="U90" s="2"/>
      <c r="X90" s="2"/>
    </row>
    <row r="91" spans="11:24">
      <c r="K91" s="2"/>
      <c r="L91" s="2"/>
      <c r="N91" s="2"/>
      <c r="O91" s="2"/>
      <c r="Q91" s="2"/>
      <c r="R91" s="2"/>
      <c r="T91" s="2"/>
      <c r="U91" s="2"/>
      <c r="X91" s="2"/>
    </row>
    <row r="92" spans="11:24">
      <c r="K92" s="2"/>
      <c r="L92" s="2"/>
      <c r="N92" s="2"/>
      <c r="O92" s="2"/>
      <c r="Q92" s="2"/>
      <c r="R92" s="2"/>
      <c r="T92" s="2"/>
      <c r="U92" s="2"/>
      <c r="X92" s="2"/>
    </row>
    <row r="93" spans="11:24">
      <c r="K93" s="2"/>
      <c r="L93" s="2"/>
      <c r="N93" s="2"/>
      <c r="O93" s="2"/>
      <c r="Q93" s="2"/>
      <c r="R93" s="2"/>
      <c r="T93" s="2"/>
      <c r="U93" s="2"/>
      <c r="X93" s="2"/>
    </row>
    <row r="94" spans="11:24">
      <c r="K94" s="2"/>
      <c r="L94" s="2"/>
      <c r="N94" s="2"/>
      <c r="O94" s="2"/>
      <c r="Q94" s="2"/>
      <c r="R94" s="2"/>
      <c r="T94" s="2"/>
      <c r="U94" s="2"/>
      <c r="X94" s="2"/>
    </row>
    <row r="95" spans="11:24">
      <c r="K95" s="2"/>
      <c r="L95" s="2"/>
      <c r="N95" s="2"/>
      <c r="O95" s="2"/>
      <c r="Q95" s="2"/>
      <c r="R95" s="2"/>
      <c r="T95" s="2"/>
      <c r="U95" s="2"/>
      <c r="X95" s="2"/>
    </row>
    <row r="96" spans="11:24">
      <c r="K96" s="2"/>
      <c r="L96" s="2"/>
      <c r="N96" s="2"/>
      <c r="O96" s="2"/>
      <c r="Q96" s="2"/>
      <c r="R96" s="2"/>
      <c r="T96" s="2"/>
      <c r="U96" s="2"/>
      <c r="X96" s="2"/>
    </row>
    <row r="97" spans="11:24">
      <c r="K97" s="2"/>
      <c r="L97" s="2"/>
      <c r="N97" s="2"/>
      <c r="O97" s="2"/>
      <c r="Q97" s="2"/>
      <c r="R97" s="2"/>
      <c r="T97" s="2"/>
      <c r="U97" s="2"/>
      <c r="X97" s="2"/>
    </row>
    <row r="98" spans="11:24">
      <c r="K98" s="2"/>
      <c r="L98" s="2"/>
      <c r="N98" s="2"/>
      <c r="O98" s="2"/>
      <c r="Q98" s="2"/>
      <c r="R98" s="2"/>
      <c r="T98" s="2"/>
      <c r="U98" s="2"/>
      <c r="X98" s="2"/>
    </row>
    <row r="99" spans="11:24">
      <c r="K99" s="2"/>
      <c r="L99" s="2"/>
      <c r="N99" s="2"/>
      <c r="O99" s="2"/>
      <c r="Q99" s="2"/>
      <c r="R99" s="2"/>
      <c r="T99" s="2"/>
      <c r="U99" s="2"/>
      <c r="X99" s="2"/>
    </row>
    <row r="100" spans="11:24">
      <c r="K100" s="2"/>
      <c r="L100" s="2"/>
      <c r="N100" s="2"/>
      <c r="O100" s="2"/>
      <c r="Q100" s="2"/>
      <c r="R100" s="2"/>
      <c r="T100" s="2"/>
      <c r="U100" s="2"/>
      <c r="X100" s="2"/>
    </row>
    <row r="101" spans="11:24">
      <c r="K101" s="2"/>
      <c r="L101" s="2"/>
      <c r="N101" s="2"/>
      <c r="O101" s="2"/>
      <c r="Q101" s="2"/>
      <c r="R101" s="2"/>
      <c r="T101" s="2"/>
      <c r="U101" s="2"/>
      <c r="X101" s="2"/>
    </row>
    <row r="102" spans="11:24">
      <c r="K102" s="2"/>
      <c r="L102" s="2"/>
      <c r="N102" s="2"/>
      <c r="O102" s="2"/>
      <c r="Q102" s="2"/>
      <c r="R102" s="2"/>
      <c r="T102" s="2"/>
      <c r="U102" s="2"/>
      <c r="X102" s="2"/>
    </row>
    <row r="103" spans="11:24">
      <c r="K103" s="2"/>
      <c r="L103" s="2"/>
      <c r="N103" s="2"/>
      <c r="O103" s="2"/>
      <c r="Q103" s="2"/>
      <c r="R103" s="2"/>
      <c r="T103" s="2"/>
      <c r="U103" s="2"/>
      <c r="X103" s="2"/>
    </row>
    <row r="104" spans="11:24">
      <c r="K104" s="2"/>
      <c r="L104" s="2"/>
      <c r="N104" s="2"/>
      <c r="O104" s="2"/>
      <c r="Q104" s="2"/>
      <c r="R104" s="2"/>
      <c r="T104" s="2"/>
      <c r="U104" s="2"/>
      <c r="X104" s="2"/>
    </row>
    <row r="105" spans="11:24">
      <c r="K105" s="2"/>
      <c r="L105" s="2"/>
      <c r="N105" s="2"/>
      <c r="O105" s="2"/>
      <c r="Q105" s="2"/>
      <c r="R105" s="2"/>
      <c r="T105" s="2"/>
      <c r="U105" s="2"/>
      <c r="X105" s="2"/>
    </row>
    <row r="106" spans="11:24">
      <c r="K106" s="2"/>
      <c r="L106" s="2"/>
      <c r="N106" s="2"/>
      <c r="O106" s="2"/>
      <c r="Q106" s="2"/>
      <c r="R106" s="2"/>
      <c r="T106" s="2"/>
      <c r="U106" s="2"/>
      <c r="X106" s="2"/>
    </row>
    <row r="107" spans="11:24">
      <c r="K107" s="2"/>
      <c r="L107" s="2"/>
      <c r="N107" s="2"/>
      <c r="O107" s="2"/>
      <c r="Q107" s="2"/>
      <c r="R107" s="2"/>
      <c r="T107" s="2"/>
      <c r="U107" s="2"/>
      <c r="X107" s="2"/>
    </row>
    <row r="108" spans="11:24">
      <c r="K108" s="2"/>
      <c r="L108" s="2"/>
      <c r="N108" s="2"/>
      <c r="O108" s="2"/>
      <c r="Q108" s="2"/>
      <c r="R108" s="2"/>
      <c r="T108" s="2"/>
      <c r="U108" s="2"/>
      <c r="X108" s="2"/>
    </row>
    <row r="109" spans="11:24">
      <c r="K109" s="2"/>
      <c r="L109" s="2"/>
      <c r="N109" s="2"/>
      <c r="O109" s="2"/>
      <c r="Q109" s="2"/>
      <c r="R109" s="2"/>
      <c r="T109" s="2"/>
      <c r="U109" s="2"/>
      <c r="X109" s="2"/>
    </row>
    <row r="110" spans="11:24">
      <c r="K110" s="2"/>
      <c r="L110" s="2"/>
      <c r="N110" s="2"/>
      <c r="O110" s="2"/>
      <c r="Q110" s="2"/>
      <c r="R110" s="2"/>
      <c r="T110" s="2"/>
      <c r="U110" s="2"/>
      <c r="X110" s="2"/>
    </row>
    <row r="111" spans="11:24">
      <c r="K111" s="2"/>
      <c r="L111" s="2"/>
      <c r="N111" s="2"/>
      <c r="O111" s="2"/>
      <c r="Q111" s="2"/>
      <c r="R111" s="2"/>
      <c r="T111" s="2"/>
      <c r="U111" s="2"/>
      <c r="X111" s="2"/>
    </row>
    <row r="112" spans="11:24">
      <c r="K112" s="2"/>
      <c r="L112" s="2"/>
      <c r="N112" s="2"/>
      <c r="O112" s="2"/>
      <c r="Q112" s="2"/>
      <c r="R112" s="2"/>
      <c r="T112" s="2"/>
      <c r="U112" s="2"/>
      <c r="X112" s="2"/>
    </row>
    <row r="113" spans="11:24">
      <c r="K113" s="2"/>
      <c r="L113" s="2"/>
      <c r="N113" s="2"/>
      <c r="O113" s="2"/>
      <c r="Q113" s="2"/>
      <c r="R113" s="2"/>
      <c r="T113" s="2"/>
      <c r="U113" s="2"/>
      <c r="X113" s="2"/>
    </row>
    <row r="114" spans="11:24">
      <c r="K114" s="2"/>
      <c r="L114" s="2"/>
      <c r="N114" s="2"/>
      <c r="O114" s="2"/>
      <c r="Q114" s="2"/>
      <c r="R114" s="2"/>
      <c r="T114" s="2"/>
      <c r="U114" s="2"/>
      <c r="X114" s="2"/>
    </row>
    <row r="115" spans="11:24">
      <c r="K115" s="2"/>
      <c r="L115" s="2"/>
      <c r="N115" s="2"/>
      <c r="O115" s="2"/>
      <c r="Q115" s="2"/>
      <c r="R115" s="2"/>
      <c r="T115" s="2"/>
      <c r="U115" s="2"/>
      <c r="X115" s="2"/>
    </row>
    <row r="116" spans="11:24">
      <c r="K116" s="2"/>
      <c r="L116" s="2"/>
      <c r="N116" s="2"/>
      <c r="O116" s="2"/>
      <c r="Q116" s="2"/>
      <c r="R116" s="2"/>
      <c r="T116" s="2"/>
      <c r="U116" s="2"/>
      <c r="X116" s="2"/>
    </row>
    <row r="117" spans="11:24">
      <c r="K117" s="2"/>
      <c r="L117" s="2"/>
      <c r="N117" s="2"/>
      <c r="O117" s="2"/>
      <c r="Q117" s="2"/>
      <c r="R117" s="2"/>
      <c r="T117" s="2"/>
      <c r="U117" s="2"/>
      <c r="X117" s="2"/>
    </row>
    <row r="118" spans="11:24">
      <c r="K118" s="2"/>
      <c r="L118" s="2"/>
      <c r="N118" s="2"/>
      <c r="O118" s="2"/>
      <c r="Q118" s="2"/>
      <c r="R118" s="2"/>
      <c r="T118" s="2"/>
      <c r="U118" s="2"/>
      <c r="X118" s="2"/>
    </row>
    <row r="119" spans="11:24">
      <c r="K119" s="2"/>
      <c r="L119" s="2"/>
      <c r="N119" s="2"/>
      <c r="O119" s="2"/>
      <c r="Q119" s="2"/>
      <c r="R119" s="2"/>
      <c r="T119" s="2"/>
      <c r="U119" s="2"/>
      <c r="X119" s="2"/>
    </row>
    <row r="120" spans="11:24">
      <c r="K120" s="2"/>
      <c r="L120" s="2"/>
      <c r="N120" s="2"/>
      <c r="O120" s="2"/>
      <c r="Q120" s="2"/>
      <c r="R120" s="2"/>
      <c r="T120" s="2"/>
      <c r="U120" s="2"/>
      <c r="X120" s="2"/>
    </row>
    <row r="121" spans="11:24">
      <c r="K121" s="2"/>
      <c r="L121" s="2"/>
      <c r="N121" s="2"/>
      <c r="O121" s="2"/>
      <c r="Q121" s="2"/>
      <c r="R121" s="2"/>
      <c r="T121" s="2"/>
      <c r="U121" s="2"/>
      <c r="X121" s="2"/>
    </row>
    <row r="122" spans="11:24">
      <c r="K122" s="2"/>
      <c r="L122" s="2"/>
      <c r="N122" s="2"/>
      <c r="O122" s="2"/>
      <c r="Q122" s="2"/>
      <c r="R122" s="2"/>
      <c r="T122" s="2"/>
      <c r="U122" s="2"/>
      <c r="X122" s="2"/>
    </row>
    <row r="123" spans="11:24">
      <c r="K123" s="2"/>
      <c r="L123" s="2"/>
      <c r="N123" s="2"/>
      <c r="O123" s="2"/>
      <c r="Q123" s="2"/>
      <c r="R123" s="2"/>
      <c r="T123" s="2"/>
      <c r="U123" s="2"/>
      <c r="X123" s="2"/>
    </row>
    <row r="124" spans="11:24">
      <c r="K124" s="2"/>
      <c r="L124" s="2"/>
      <c r="N124" s="2"/>
      <c r="O124" s="2"/>
      <c r="Q124" s="2"/>
      <c r="R124" s="2"/>
      <c r="T124" s="2"/>
      <c r="U124" s="2"/>
      <c r="X124" s="2"/>
    </row>
    <row r="125" spans="11:24">
      <c r="K125" s="2"/>
      <c r="L125" s="2"/>
      <c r="N125" s="2"/>
      <c r="O125" s="2"/>
      <c r="Q125" s="2"/>
      <c r="R125" s="2"/>
      <c r="T125" s="2"/>
      <c r="U125" s="2"/>
      <c r="X125" s="2"/>
    </row>
    <row r="126" spans="11:24">
      <c r="K126" s="2"/>
      <c r="L126" s="2"/>
      <c r="N126" s="2"/>
      <c r="O126" s="2"/>
      <c r="Q126" s="2"/>
      <c r="R126" s="2"/>
      <c r="T126" s="2"/>
      <c r="U126" s="2"/>
      <c r="X126" s="2"/>
    </row>
    <row r="127" spans="11:24">
      <c r="K127" s="2"/>
      <c r="L127" s="2"/>
      <c r="N127" s="2"/>
      <c r="O127" s="2"/>
      <c r="Q127" s="2"/>
      <c r="R127" s="2"/>
      <c r="T127" s="2"/>
      <c r="U127" s="2"/>
      <c r="X127" s="2"/>
    </row>
    <row r="128" spans="11:24">
      <c r="K128" s="2"/>
      <c r="L128" s="2"/>
      <c r="N128" s="2"/>
      <c r="O128" s="2"/>
      <c r="Q128" s="2"/>
      <c r="R128" s="2"/>
      <c r="T128" s="2"/>
      <c r="U128" s="2"/>
      <c r="X128" s="2"/>
    </row>
    <row r="129" spans="11:24">
      <c r="K129" s="2"/>
      <c r="L129" s="2"/>
      <c r="N129" s="2"/>
      <c r="O129" s="2"/>
      <c r="Q129" s="2"/>
      <c r="R129" s="2"/>
      <c r="T129" s="2"/>
      <c r="U129" s="2"/>
      <c r="X129" s="2"/>
    </row>
    <row r="130" spans="11:24">
      <c r="K130" s="2"/>
      <c r="L130" s="2"/>
      <c r="N130" s="2"/>
      <c r="O130" s="2"/>
      <c r="Q130" s="2"/>
      <c r="R130" s="2"/>
      <c r="T130" s="2"/>
      <c r="U130" s="2"/>
      <c r="X130" s="2"/>
    </row>
    <row r="131" spans="11:24">
      <c r="K131" s="2"/>
      <c r="L131" s="2"/>
      <c r="N131" s="2"/>
      <c r="O131" s="2"/>
      <c r="Q131" s="2"/>
      <c r="R131" s="2"/>
      <c r="T131" s="2"/>
      <c r="U131" s="2"/>
      <c r="X131" s="2"/>
    </row>
    <row r="132" spans="11:24">
      <c r="K132" s="2"/>
      <c r="L132" s="2"/>
      <c r="N132" s="2"/>
      <c r="O132" s="2"/>
      <c r="Q132" s="2"/>
      <c r="R132" s="2"/>
      <c r="T132" s="2"/>
      <c r="U132" s="2"/>
      <c r="X132" s="2"/>
    </row>
    <row r="133" spans="11:24">
      <c r="K133" s="2"/>
      <c r="L133" s="2"/>
      <c r="N133" s="2"/>
      <c r="O133" s="2"/>
      <c r="Q133" s="2"/>
      <c r="R133" s="2"/>
      <c r="T133" s="2"/>
      <c r="U133" s="2"/>
      <c r="X133" s="2"/>
    </row>
    <row r="134" spans="11:24">
      <c r="K134" s="2"/>
      <c r="L134" s="2"/>
      <c r="N134" s="2"/>
      <c r="O134" s="2"/>
      <c r="Q134" s="2"/>
      <c r="R134" s="2"/>
      <c r="T134" s="2"/>
      <c r="U134" s="2"/>
      <c r="X134" s="2"/>
    </row>
    <row r="135" spans="11:24">
      <c r="K135" s="2"/>
      <c r="L135" s="2"/>
      <c r="N135" s="2"/>
      <c r="O135" s="2"/>
      <c r="Q135" s="2"/>
      <c r="R135" s="2"/>
      <c r="T135" s="2"/>
      <c r="U135" s="2"/>
      <c r="X135" s="2"/>
    </row>
    <row r="136" spans="11:24">
      <c r="K136" s="2"/>
      <c r="L136" s="2"/>
      <c r="N136" s="2"/>
      <c r="O136" s="2"/>
      <c r="Q136" s="2"/>
      <c r="R136" s="2"/>
      <c r="T136" s="2"/>
      <c r="U136" s="2"/>
      <c r="X136" s="2"/>
    </row>
    <row r="137" spans="11:24">
      <c r="K137" s="2"/>
      <c r="L137" s="2"/>
      <c r="N137" s="2"/>
      <c r="O137" s="2"/>
      <c r="Q137" s="2"/>
      <c r="R137" s="2"/>
      <c r="T137" s="2"/>
      <c r="U137" s="2"/>
      <c r="X137" s="2"/>
    </row>
    <row r="138" spans="11:24">
      <c r="K138" s="2"/>
      <c r="L138" s="2"/>
      <c r="N138" s="2"/>
      <c r="O138" s="2"/>
      <c r="Q138" s="2"/>
      <c r="R138" s="2"/>
      <c r="T138" s="2"/>
      <c r="U138" s="2"/>
      <c r="X138" s="2"/>
    </row>
    <row r="139" spans="11:24">
      <c r="K139" s="2"/>
      <c r="L139" s="2"/>
      <c r="N139" s="2"/>
      <c r="O139" s="2"/>
      <c r="Q139" s="2"/>
      <c r="R139" s="2"/>
      <c r="T139" s="2"/>
      <c r="U139" s="2"/>
      <c r="X139" s="2"/>
    </row>
    <row r="140" spans="11:24">
      <c r="K140" s="2"/>
      <c r="L140" s="2"/>
      <c r="N140" s="2"/>
      <c r="O140" s="2"/>
      <c r="Q140" s="2"/>
      <c r="R140" s="2"/>
      <c r="T140" s="2"/>
      <c r="U140" s="2"/>
      <c r="X140" s="2"/>
    </row>
    <row r="141" spans="11:24">
      <c r="K141" s="2"/>
      <c r="L141" s="2"/>
      <c r="N141" s="2"/>
      <c r="O141" s="2"/>
      <c r="Q141" s="2"/>
      <c r="R141" s="2"/>
      <c r="T141" s="2"/>
      <c r="U141" s="2"/>
      <c r="X141" s="2"/>
    </row>
    <row r="142" spans="11:24">
      <c r="K142" s="2"/>
      <c r="L142" s="2"/>
      <c r="N142" s="2"/>
      <c r="O142" s="2"/>
      <c r="Q142" s="2"/>
      <c r="R142" s="2"/>
      <c r="T142" s="2"/>
      <c r="U142" s="2"/>
      <c r="X142" s="2"/>
    </row>
    <row r="143" spans="11:24">
      <c r="K143" s="2"/>
      <c r="L143" s="2"/>
      <c r="N143" s="2"/>
      <c r="O143" s="2"/>
      <c r="Q143" s="2"/>
      <c r="R143" s="2"/>
      <c r="T143" s="2"/>
      <c r="U143" s="2"/>
      <c r="X143" s="2"/>
    </row>
    <row r="144" spans="11:24">
      <c r="K144" s="2"/>
      <c r="L144" s="2"/>
      <c r="N144" s="2"/>
      <c r="O144" s="2"/>
      <c r="Q144" s="2"/>
      <c r="R144" s="2"/>
      <c r="T144" s="2"/>
      <c r="U144" s="2"/>
      <c r="X144" s="2"/>
    </row>
    <row r="145" spans="11:24">
      <c r="K145" s="2"/>
      <c r="L145" s="2"/>
      <c r="N145" s="2"/>
      <c r="O145" s="2"/>
      <c r="Q145" s="2"/>
      <c r="R145" s="2"/>
      <c r="T145" s="2"/>
      <c r="U145" s="2"/>
      <c r="X145" s="2"/>
    </row>
    <row r="146" spans="11:24">
      <c r="K146" s="2"/>
      <c r="L146" s="2"/>
      <c r="N146" s="2"/>
      <c r="O146" s="2"/>
      <c r="Q146" s="2"/>
      <c r="R146" s="2"/>
      <c r="T146" s="2"/>
      <c r="U146" s="2"/>
      <c r="X146" s="2"/>
    </row>
    <row r="147" spans="11:24">
      <c r="K147" s="2"/>
      <c r="L147" s="2"/>
      <c r="N147" s="2"/>
      <c r="O147" s="2"/>
      <c r="Q147" s="2"/>
      <c r="R147" s="2"/>
      <c r="T147" s="2"/>
      <c r="U147" s="2"/>
      <c r="X147" s="2"/>
    </row>
    <row r="148" spans="11:24">
      <c r="K148" s="2"/>
      <c r="L148" s="2"/>
      <c r="N148" s="2"/>
      <c r="O148" s="2"/>
      <c r="Q148" s="2"/>
      <c r="R148" s="2"/>
      <c r="T148" s="2"/>
      <c r="U148" s="2"/>
      <c r="X148" s="2"/>
    </row>
    <row r="149" spans="11:24">
      <c r="K149" s="2"/>
      <c r="L149" s="2"/>
      <c r="N149" s="2"/>
      <c r="O149" s="2"/>
      <c r="Q149" s="2"/>
      <c r="R149" s="2"/>
      <c r="T149" s="2"/>
      <c r="U149" s="2"/>
      <c r="X149" s="2"/>
    </row>
    <row r="150" spans="11:24">
      <c r="K150" s="2"/>
      <c r="L150" s="2"/>
      <c r="N150" s="2"/>
      <c r="O150" s="2"/>
      <c r="Q150" s="2"/>
      <c r="R150" s="2"/>
      <c r="T150" s="2"/>
      <c r="U150" s="2"/>
      <c r="X150" s="2"/>
    </row>
    <row r="151" spans="11:24">
      <c r="K151" s="2"/>
      <c r="L151" s="2"/>
      <c r="N151" s="2"/>
      <c r="O151" s="2"/>
      <c r="Q151" s="2"/>
      <c r="R151" s="2"/>
      <c r="T151" s="2"/>
      <c r="U151" s="2"/>
      <c r="X151" s="2"/>
    </row>
    <row r="152" spans="11:24">
      <c r="K152" s="2"/>
      <c r="L152" s="2"/>
      <c r="N152" s="2"/>
      <c r="O152" s="2"/>
      <c r="Q152" s="2"/>
      <c r="R152" s="2"/>
      <c r="T152" s="2"/>
      <c r="U152" s="2"/>
      <c r="X152" s="2"/>
    </row>
    <row r="153" spans="11:24">
      <c r="K153" s="2"/>
      <c r="L153" s="2"/>
      <c r="N153" s="2"/>
      <c r="O153" s="2"/>
      <c r="Q153" s="2"/>
      <c r="R153" s="2"/>
      <c r="T153" s="2"/>
      <c r="U153" s="2"/>
      <c r="X153" s="2"/>
    </row>
    <row r="154" spans="11:24">
      <c r="K154" s="2"/>
      <c r="L154" s="2"/>
      <c r="N154" s="2"/>
      <c r="O154" s="2"/>
      <c r="Q154" s="2"/>
      <c r="R154" s="2"/>
      <c r="T154" s="2"/>
      <c r="U154" s="2"/>
      <c r="X154" s="2"/>
    </row>
    <row r="155" spans="11:24">
      <c r="K155" s="2"/>
      <c r="L155" s="2"/>
      <c r="N155" s="2"/>
      <c r="O155" s="2"/>
      <c r="Q155" s="2"/>
      <c r="R155" s="2"/>
      <c r="T155" s="2"/>
      <c r="U155" s="2"/>
      <c r="X155" s="2"/>
    </row>
    <row r="156" spans="11:24">
      <c r="K156" s="2"/>
      <c r="L156" s="2"/>
      <c r="N156" s="2"/>
      <c r="O156" s="2"/>
      <c r="Q156" s="2"/>
      <c r="R156" s="2"/>
      <c r="T156" s="2"/>
      <c r="U156" s="2"/>
      <c r="X156" s="2"/>
    </row>
    <row r="157" spans="11:24">
      <c r="K157" s="2"/>
      <c r="L157" s="2"/>
      <c r="N157" s="2"/>
      <c r="O157" s="2"/>
      <c r="Q157" s="2"/>
      <c r="R157" s="2"/>
      <c r="T157" s="2"/>
      <c r="U157" s="2"/>
      <c r="X157" s="2"/>
    </row>
    <row r="158" spans="11:24">
      <c r="K158" s="2"/>
      <c r="L158" s="2"/>
      <c r="N158" s="2"/>
      <c r="O158" s="2"/>
      <c r="Q158" s="2"/>
      <c r="R158" s="2"/>
      <c r="T158" s="2"/>
      <c r="U158" s="2"/>
      <c r="X158" s="2"/>
    </row>
    <row r="159" spans="11:24">
      <c r="K159" s="2"/>
      <c r="L159" s="2"/>
      <c r="N159" s="2"/>
      <c r="O159" s="2"/>
      <c r="Q159" s="2"/>
      <c r="R159" s="2"/>
      <c r="T159" s="2"/>
      <c r="U159" s="2"/>
      <c r="X159" s="2"/>
    </row>
    <row r="160" spans="11:24">
      <c r="K160" s="2"/>
      <c r="L160" s="2"/>
      <c r="N160" s="2"/>
      <c r="O160" s="2"/>
      <c r="Q160" s="2"/>
      <c r="R160" s="2"/>
      <c r="T160" s="2"/>
      <c r="U160" s="2"/>
      <c r="X160" s="2"/>
    </row>
    <row r="161" spans="11:24">
      <c r="K161" s="2"/>
      <c r="L161" s="2"/>
      <c r="N161" s="2"/>
      <c r="O161" s="2"/>
      <c r="Q161" s="2"/>
      <c r="R161" s="2"/>
      <c r="T161" s="2"/>
      <c r="U161" s="2"/>
      <c r="X161" s="2"/>
    </row>
    <row r="162" spans="11:24">
      <c r="K162" s="2"/>
      <c r="L162" s="2"/>
      <c r="N162" s="2"/>
      <c r="O162" s="2"/>
      <c r="Q162" s="2"/>
      <c r="R162" s="2"/>
      <c r="T162" s="2"/>
      <c r="U162" s="2"/>
      <c r="X162" s="2"/>
    </row>
    <row r="163" spans="11:24">
      <c r="K163" s="2"/>
      <c r="L163" s="2"/>
      <c r="N163" s="2"/>
      <c r="O163" s="2"/>
      <c r="Q163" s="2"/>
      <c r="R163" s="2"/>
      <c r="T163" s="2"/>
      <c r="U163" s="2"/>
      <c r="X163" s="2"/>
    </row>
    <row r="164" spans="11:24">
      <c r="K164" s="2"/>
      <c r="L164" s="2"/>
      <c r="N164" s="2"/>
      <c r="O164" s="2"/>
      <c r="Q164" s="2"/>
      <c r="R164" s="2"/>
      <c r="T164" s="2"/>
      <c r="U164" s="2"/>
      <c r="X164" s="2"/>
    </row>
    <row r="165" spans="11:24">
      <c r="K165" s="2"/>
      <c r="L165" s="2"/>
      <c r="N165" s="2"/>
      <c r="O165" s="2"/>
      <c r="Q165" s="2"/>
      <c r="R165" s="2"/>
      <c r="T165" s="2"/>
      <c r="U165" s="2"/>
      <c r="X165" s="2"/>
    </row>
    <row r="166" spans="11:24">
      <c r="K166" s="2"/>
      <c r="L166" s="2"/>
      <c r="N166" s="2"/>
      <c r="O166" s="2"/>
      <c r="Q166" s="2"/>
      <c r="R166" s="2"/>
      <c r="T166" s="2"/>
      <c r="U166" s="2"/>
      <c r="X166" s="2"/>
    </row>
    <row r="167" spans="11:24">
      <c r="K167" s="2"/>
      <c r="L167" s="2"/>
      <c r="N167" s="2"/>
      <c r="O167" s="2"/>
      <c r="Q167" s="2"/>
      <c r="R167" s="2"/>
      <c r="T167" s="2"/>
      <c r="U167" s="2"/>
      <c r="X167" s="2"/>
    </row>
    <row r="168" spans="11:24">
      <c r="K168" s="2"/>
      <c r="L168" s="2"/>
      <c r="N168" s="2"/>
      <c r="O168" s="2"/>
      <c r="Q168" s="2"/>
      <c r="R168" s="2"/>
      <c r="T168" s="2"/>
      <c r="U168" s="2"/>
      <c r="X168" s="2"/>
    </row>
    <row r="169" spans="11:24">
      <c r="K169" s="2"/>
      <c r="L169" s="2"/>
      <c r="N169" s="2"/>
      <c r="O169" s="2"/>
      <c r="Q169" s="2"/>
      <c r="R169" s="2"/>
      <c r="T169" s="2"/>
      <c r="U169" s="2"/>
      <c r="X169" s="2"/>
    </row>
    <row r="170" spans="11:24">
      <c r="K170" s="2"/>
      <c r="L170" s="2"/>
      <c r="N170" s="2"/>
      <c r="O170" s="2"/>
      <c r="Q170" s="2"/>
      <c r="R170" s="2"/>
      <c r="T170" s="2"/>
      <c r="U170" s="2"/>
      <c r="X170" s="2"/>
    </row>
    <row r="171" spans="11:24">
      <c r="K171" s="2"/>
      <c r="L171" s="2"/>
      <c r="N171" s="2"/>
      <c r="O171" s="2"/>
      <c r="Q171" s="2"/>
      <c r="R171" s="2"/>
      <c r="T171" s="2"/>
      <c r="U171" s="2"/>
      <c r="X171" s="2"/>
    </row>
    <row r="172" spans="11:24">
      <c r="K172" s="2"/>
      <c r="L172" s="2"/>
      <c r="N172" s="2"/>
      <c r="O172" s="2"/>
      <c r="Q172" s="2"/>
      <c r="R172" s="2"/>
      <c r="T172" s="2"/>
      <c r="U172" s="2"/>
      <c r="X172" s="2"/>
    </row>
    <row r="173" spans="11:24">
      <c r="K173" s="2"/>
      <c r="L173" s="2"/>
      <c r="N173" s="2"/>
      <c r="O173" s="2"/>
      <c r="Q173" s="2"/>
      <c r="R173" s="2"/>
      <c r="T173" s="2"/>
      <c r="U173" s="2"/>
      <c r="X173" s="2"/>
    </row>
    <row r="174" spans="11:24">
      <c r="K174" s="2"/>
      <c r="L174" s="2"/>
      <c r="N174" s="2"/>
      <c r="O174" s="2"/>
      <c r="Q174" s="2"/>
      <c r="R174" s="2"/>
      <c r="T174" s="2"/>
      <c r="U174" s="2"/>
      <c r="X174" s="2"/>
    </row>
    <row r="175" spans="11:24">
      <c r="K175" s="2"/>
      <c r="L175" s="2"/>
      <c r="N175" s="2"/>
      <c r="O175" s="2"/>
      <c r="Q175" s="2"/>
      <c r="R175" s="2"/>
      <c r="T175" s="2"/>
      <c r="U175" s="2"/>
      <c r="X175" s="2"/>
    </row>
    <row r="176" spans="11:24">
      <c r="K176" s="2"/>
      <c r="L176" s="2"/>
      <c r="N176" s="2"/>
      <c r="O176" s="2"/>
      <c r="Q176" s="2"/>
      <c r="R176" s="2"/>
      <c r="T176" s="2"/>
      <c r="U176" s="2"/>
      <c r="X176" s="2"/>
    </row>
    <row r="177" spans="11:24">
      <c r="K177" s="2"/>
      <c r="L177" s="2"/>
      <c r="N177" s="2"/>
      <c r="O177" s="2"/>
      <c r="Q177" s="2"/>
      <c r="R177" s="2"/>
      <c r="T177" s="2"/>
      <c r="U177" s="2"/>
      <c r="X177" s="2"/>
    </row>
    <row r="178" spans="11:24">
      <c r="K178" s="2"/>
      <c r="L178" s="2"/>
      <c r="N178" s="2"/>
      <c r="O178" s="2"/>
      <c r="Q178" s="2"/>
      <c r="R178" s="2"/>
      <c r="T178" s="2"/>
      <c r="U178" s="2"/>
      <c r="X178" s="2"/>
    </row>
    <row r="179" spans="11:24">
      <c r="K179" s="2"/>
      <c r="L179" s="2"/>
      <c r="N179" s="2"/>
      <c r="O179" s="2"/>
      <c r="Q179" s="2"/>
      <c r="R179" s="2"/>
      <c r="T179" s="2"/>
      <c r="U179" s="2"/>
      <c r="X179" s="2"/>
    </row>
    <row r="180" spans="11:24">
      <c r="K180" s="2"/>
      <c r="L180" s="2"/>
      <c r="N180" s="2"/>
      <c r="O180" s="2"/>
      <c r="Q180" s="2"/>
      <c r="R180" s="2"/>
      <c r="T180" s="2"/>
      <c r="U180" s="2"/>
      <c r="X180" s="2"/>
    </row>
    <row r="181" spans="11:24">
      <c r="K181" s="2"/>
      <c r="L181" s="2"/>
      <c r="N181" s="2"/>
      <c r="O181" s="2"/>
      <c r="Q181" s="2"/>
      <c r="R181" s="2"/>
      <c r="T181" s="2"/>
      <c r="U181" s="2"/>
      <c r="X181" s="2"/>
    </row>
    <row r="182" spans="11:24">
      <c r="K182" s="2"/>
      <c r="L182" s="2"/>
      <c r="N182" s="2"/>
      <c r="O182" s="2"/>
      <c r="Q182" s="2"/>
      <c r="R182" s="2"/>
      <c r="T182" s="2"/>
      <c r="U182" s="2"/>
      <c r="X182" s="2"/>
    </row>
    <row r="183" spans="11:24">
      <c r="K183" s="2"/>
      <c r="L183" s="2"/>
      <c r="N183" s="2"/>
      <c r="O183" s="2"/>
      <c r="Q183" s="2"/>
      <c r="R183" s="2"/>
      <c r="T183" s="2"/>
      <c r="U183" s="2"/>
      <c r="X183" s="2"/>
    </row>
    <row r="184" spans="11:24">
      <c r="K184" s="2"/>
      <c r="L184" s="2"/>
      <c r="N184" s="2"/>
      <c r="O184" s="2"/>
      <c r="Q184" s="2"/>
      <c r="R184" s="2"/>
      <c r="T184" s="2"/>
      <c r="U184" s="2"/>
      <c r="X184" s="2"/>
    </row>
    <row r="185" spans="11:24">
      <c r="K185" s="2"/>
      <c r="L185" s="2"/>
      <c r="N185" s="2"/>
      <c r="O185" s="2"/>
      <c r="Q185" s="2"/>
      <c r="R185" s="2"/>
      <c r="T185" s="2"/>
      <c r="U185" s="2"/>
      <c r="X185" s="2"/>
    </row>
    <row r="186" spans="11:24">
      <c r="K186" s="2"/>
      <c r="L186" s="2"/>
      <c r="N186" s="2"/>
      <c r="O186" s="2"/>
      <c r="Q186" s="2"/>
      <c r="R186" s="2"/>
      <c r="T186" s="2"/>
      <c r="U186" s="2"/>
      <c r="X186" s="2"/>
    </row>
    <row r="187" spans="11:24">
      <c r="K187" s="2"/>
      <c r="L187" s="2"/>
      <c r="N187" s="2"/>
      <c r="O187" s="2"/>
      <c r="Q187" s="2"/>
      <c r="R187" s="2"/>
      <c r="T187" s="2"/>
      <c r="U187" s="2"/>
      <c r="X187" s="2"/>
    </row>
    <row r="188" spans="11:24">
      <c r="K188" s="2"/>
      <c r="L188" s="2"/>
      <c r="N188" s="2"/>
      <c r="O188" s="2"/>
      <c r="Q188" s="2"/>
      <c r="R188" s="2"/>
      <c r="T188" s="2"/>
      <c r="U188" s="2"/>
      <c r="X188" s="2"/>
    </row>
    <row r="189" spans="11:24">
      <c r="K189" s="2"/>
      <c r="L189" s="2"/>
      <c r="N189" s="2"/>
      <c r="O189" s="2"/>
      <c r="Q189" s="2"/>
      <c r="R189" s="2"/>
      <c r="T189" s="2"/>
      <c r="U189" s="2"/>
      <c r="X189" s="2"/>
    </row>
    <row r="190" spans="11:24">
      <c r="K190" s="2"/>
      <c r="L190" s="2"/>
      <c r="N190" s="2"/>
      <c r="O190" s="2"/>
      <c r="Q190" s="2"/>
      <c r="R190" s="2"/>
      <c r="T190" s="2"/>
      <c r="U190" s="2"/>
      <c r="X190" s="2"/>
    </row>
    <row r="191" spans="11:24">
      <c r="K191" s="2"/>
      <c r="L191" s="2"/>
      <c r="N191" s="2"/>
      <c r="O191" s="2"/>
      <c r="Q191" s="2"/>
      <c r="R191" s="2"/>
      <c r="T191" s="2"/>
      <c r="U191" s="2"/>
      <c r="X191" s="2"/>
    </row>
    <row r="192" spans="11:24">
      <c r="K192" s="2"/>
      <c r="L192" s="2"/>
      <c r="N192" s="2"/>
      <c r="O192" s="2"/>
      <c r="Q192" s="2"/>
      <c r="R192" s="2"/>
      <c r="T192" s="2"/>
      <c r="U192" s="2"/>
      <c r="X192" s="2"/>
    </row>
    <row r="193" spans="11:24">
      <c r="K193" s="2"/>
      <c r="L193" s="2"/>
      <c r="N193" s="2"/>
      <c r="O193" s="2"/>
      <c r="Q193" s="2"/>
      <c r="R193" s="2"/>
      <c r="T193" s="2"/>
      <c r="U193" s="2"/>
      <c r="X193" s="2"/>
    </row>
    <row r="194" spans="11:24">
      <c r="K194" s="2"/>
      <c r="L194" s="2"/>
      <c r="N194" s="2"/>
      <c r="O194" s="2"/>
      <c r="Q194" s="2"/>
      <c r="R194" s="2"/>
      <c r="T194" s="2"/>
      <c r="U194" s="2"/>
      <c r="X194" s="2"/>
    </row>
    <row r="195" spans="11:24">
      <c r="K195" s="2"/>
      <c r="L195" s="2"/>
      <c r="N195" s="2"/>
      <c r="O195" s="2"/>
      <c r="Q195" s="2"/>
      <c r="R195" s="2"/>
      <c r="T195" s="2"/>
      <c r="U195" s="2"/>
      <c r="X195" s="2"/>
    </row>
    <row r="196" spans="11:24">
      <c r="K196" s="2"/>
      <c r="L196" s="2"/>
      <c r="N196" s="2"/>
      <c r="O196" s="2"/>
      <c r="Q196" s="2"/>
      <c r="R196" s="2"/>
      <c r="T196" s="2"/>
      <c r="U196" s="2"/>
      <c r="X196" s="2"/>
    </row>
    <row r="197" spans="11:24">
      <c r="K197" s="2"/>
      <c r="L197" s="2"/>
      <c r="N197" s="2"/>
      <c r="O197" s="2"/>
      <c r="Q197" s="2"/>
      <c r="R197" s="2"/>
      <c r="T197" s="2"/>
      <c r="U197" s="2"/>
      <c r="X197" s="2"/>
    </row>
    <row r="198" spans="11:24">
      <c r="K198" s="2"/>
      <c r="L198" s="2"/>
      <c r="N198" s="2"/>
      <c r="O198" s="2"/>
      <c r="Q198" s="2"/>
      <c r="R198" s="2"/>
      <c r="T198" s="2"/>
      <c r="U198" s="2"/>
      <c r="X198" s="2"/>
    </row>
    <row r="199" spans="11:24">
      <c r="K199" s="2"/>
      <c r="L199" s="2"/>
      <c r="N199" s="2"/>
      <c r="O199" s="2"/>
      <c r="Q199" s="2"/>
      <c r="R199" s="2"/>
      <c r="T199" s="2"/>
      <c r="U199" s="2"/>
      <c r="X199" s="2"/>
    </row>
    <row r="200" spans="11:24">
      <c r="K200" s="2"/>
      <c r="L200" s="2"/>
      <c r="N200" s="2"/>
      <c r="O200" s="2"/>
      <c r="Q200" s="2"/>
      <c r="R200" s="2"/>
      <c r="T200" s="2"/>
      <c r="U200" s="2"/>
      <c r="X200" s="2"/>
    </row>
    <row r="201" spans="11:24">
      <c r="K201" s="2"/>
      <c r="L201" s="2"/>
      <c r="N201" s="2"/>
      <c r="O201" s="2"/>
      <c r="Q201" s="2"/>
      <c r="R201" s="2"/>
      <c r="T201" s="2"/>
      <c r="U201" s="2"/>
      <c r="X201" s="2"/>
    </row>
    <row r="202" spans="11:24">
      <c r="K202" s="2"/>
      <c r="L202" s="2"/>
      <c r="N202" s="2"/>
      <c r="O202" s="2"/>
      <c r="Q202" s="2"/>
      <c r="R202" s="2"/>
      <c r="T202" s="2"/>
      <c r="U202" s="2"/>
      <c r="X202" s="2"/>
    </row>
    <row r="203" spans="11:24">
      <c r="K203" s="2"/>
      <c r="L203" s="2"/>
      <c r="N203" s="2"/>
      <c r="O203" s="2"/>
      <c r="Q203" s="2"/>
      <c r="R203" s="2"/>
      <c r="T203" s="2"/>
      <c r="U203" s="2"/>
      <c r="X203" s="2"/>
    </row>
    <row r="204" spans="11:24">
      <c r="K204" s="2"/>
      <c r="L204" s="2"/>
      <c r="N204" s="2"/>
      <c r="O204" s="2"/>
      <c r="Q204" s="2"/>
      <c r="R204" s="2"/>
      <c r="T204" s="2"/>
      <c r="U204" s="2"/>
      <c r="X204" s="2"/>
    </row>
    <row r="205" spans="11:24">
      <c r="K205" s="2"/>
      <c r="L205" s="2"/>
      <c r="N205" s="2"/>
      <c r="O205" s="2"/>
      <c r="Q205" s="2"/>
      <c r="R205" s="2"/>
      <c r="T205" s="2"/>
      <c r="U205" s="2"/>
      <c r="X205" s="2"/>
    </row>
    <row r="206" spans="11:24">
      <c r="K206" s="2"/>
      <c r="L206" s="2"/>
      <c r="N206" s="2"/>
      <c r="O206" s="2"/>
      <c r="Q206" s="2"/>
      <c r="R206" s="2"/>
      <c r="T206" s="2"/>
      <c r="U206" s="2"/>
      <c r="X206" s="2"/>
    </row>
    <row r="207" spans="11:24">
      <c r="K207" s="2"/>
      <c r="L207" s="2"/>
      <c r="N207" s="2"/>
      <c r="O207" s="2"/>
      <c r="Q207" s="2"/>
      <c r="R207" s="2"/>
      <c r="T207" s="2"/>
      <c r="U207" s="2"/>
      <c r="X207" s="2"/>
    </row>
    <row r="208" spans="11:24">
      <c r="K208" s="2"/>
      <c r="L208" s="2"/>
      <c r="N208" s="2"/>
      <c r="O208" s="2"/>
      <c r="Q208" s="2"/>
      <c r="R208" s="2"/>
      <c r="T208" s="2"/>
      <c r="U208" s="2"/>
      <c r="X208" s="2"/>
    </row>
    <row r="209" spans="11:24">
      <c r="K209" s="2"/>
      <c r="L209" s="2"/>
      <c r="N209" s="2"/>
      <c r="O209" s="2"/>
      <c r="Q209" s="2"/>
      <c r="R209" s="2"/>
      <c r="T209" s="2"/>
      <c r="U209" s="2"/>
      <c r="X209" s="2"/>
    </row>
    <row r="210" spans="11:24">
      <c r="K210" s="2"/>
      <c r="L210" s="2"/>
      <c r="N210" s="2"/>
      <c r="O210" s="2"/>
      <c r="Q210" s="2"/>
      <c r="R210" s="2"/>
      <c r="T210" s="2"/>
      <c r="U210" s="2"/>
      <c r="X210" s="2"/>
    </row>
    <row r="211" spans="11:24">
      <c r="K211" s="2"/>
      <c r="L211" s="2"/>
      <c r="N211" s="2"/>
      <c r="O211" s="2"/>
      <c r="Q211" s="2"/>
      <c r="R211" s="2"/>
      <c r="T211" s="2"/>
      <c r="U211" s="2"/>
      <c r="X211" s="2"/>
    </row>
    <row r="212" spans="11:24">
      <c r="K212" s="2"/>
      <c r="L212" s="2"/>
      <c r="N212" s="2"/>
      <c r="O212" s="2"/>
      <c r="Q212" s="2"/>
      <c r="R212" s="2"/>
      <c r="T212" s="2"/>
      <c r="U212" s="2"/>
      <c r="X212" s="2"/>
    </row>
    <row r="213" spans="11:24">
      <c r="K213" s="2"/>
      <c r="L213" s="2"/>
      <c r="N213" s="2"/>
      <c r="O213" s="2"/>
      <c r="Q213" s="2"/>
      <c r="R213" s="2"/>
      <c r="T213" s="2"/>
      <c r="U213" s="2"/>
      <c r="X213" s="2"/>
    </row>
    <row r="214" spans="11:24">
      <c r="K214" s="2"/>
      <c r="L214" s="2"/>
      <c r="N214" s="2"/>
      <c r="O214" s="2"/>
      <c r="Q214" s="2"/>
      <c r="R214" s="2"/>
      <c r="T214" s="2"/>
      <c r="U214" s="2"/>
      <c r="X214" s="2"/>
    </row>
    <row r="215" spans="11:24">
      <c r="K215" s="2"/>
      <c r="L215" s="2"/>
      <c r="N215" s="2"/>
      <c r="O215" s="2"/>
      <c r="Q215" s="2"/>
      <c r="R215" s="2"/>
      <c r="T215" s="2"/>
      <c r="U215" s="2"/>
      <c r="X215" s="2"/>
    </row>
    <row r="216" spans="11:24">
      <c r="K216" s="2"/>
      <c r="L216" s="2"/>
      <c r="N216" s="2"/>
      <c r="O216" s="2"/>
      <c r="Q216" s="2"/>
      <c r="R216" s="2"/>
      <c r="T216" s="2"/>
      <c r="U216" s="2"/>
      <c r="X216" s="2"/>
    </row>
    <row r="217" spans="11:24">
      <c r="K217" s="2"/>
      <c r="L217" s="2"/>
      <c r="N217" s="2"/>
      <c r="O217" s="2"/>
      <c r="Q217" s="2"/>
      <c r="R217" s="2"/>
      <c r="T217" s="2"/>
      <c r="U217" s="2"/>
      <c r="X217" s="2"/>
    </row>
    <row r="218" spans="11:24">
      <c r="K218" s="2"/>
      <c r="L218" s="2"/>
      <c r="N218" s="2"/>
      <c r="O218" s="2"/>
      <c r="Q218" s="2"/>
      <c r="R218" s="2"/>
      <c r="T218" s="2"/>
      <c r="U218" s="2"/>
      <c r="X218" s="2"/>
    </row>
    <row r="219" spans="11:24">
      <c r="K219" s="2"/>
      <c r="L219" s="2"/>
      <c r="N219" s="2"/>
      <c r="O219" s="2"/>
      <c r="Q219" s="2"/>
      <c r="R219" s="2"/>
      <c r="T219" s="2"/>
      <c r="U219" s="2"/>
      <c r="X219" s="2"/>
    </row>
    <row r="220" spans="11:24">
      <c r="K220" s="2"/>
      <c r="L220" s="2"/>
      <c r="N220" s="2"/>
      <c r="O220" s="2"/>
      <c r="Q220" s="2"/>
      <c r="R220" s="2"/>
      <c r="T220" s="2"/>
      <c r="U220" s="2"/>
      <c r="X220" s="2"/>
    </row>
    <row r="221" spans="11:24">
      <c r="K221" s="2"/>
      <c r="L221" s="2"/>
      <c r="N221" s="2"/>
      <c r="O221" s="2"/>
      <c r="Q221" s="2"/>
      <c r="R221" s="2"/>
      <c r="T221" s="2"/>
      <c r="U221" s="2"/>
      <c r="X221" s="2"/>
    </row>
    <row r="222" spans="11:24">
      <c r="K222" s="2"/>
      <c r="L222" s="2"/>
      <c r="N222" s="2"/>
      <c r="O222" s="2"/>
      <c r="Q222" s="2"/>
      <c r="R222" s="2"/>
      <c r="T222" s="2"/>
      <c r="U222" s="2"/>
      <c r="X222" s="2"/>
    </row>
    <row r="223" spans="11:24">
      <c r="K223" s="2"/>
      <c r="L223" s="2"/>
      <c r="N223" s="2"/>
      <c r="O223" s="2"/>
      <c r="Q223" s="2"/>
      <c r="R223" s="2"/>
      <c r="T223" s="2"/>
      <c r="U223" s="2"/>
      <c r="X223" s="2"/>
    </row>
    <row r="224" spans="11:24">
      <c r="K224" s="2"/>
      <c r="L224" s="2"/>
      <c r="N224" s="2"/>
      <c r="O224" s="2"/>
      <c r="Q224" s="2"/>
      <c r="R224" s="2"/>
      <c r="T224" s="2"/>
      <c r="U224" s="2"/>
      <c r="X224" s="2"/>
    </row>
    <row r="225" spans="11:24">
      <c r="K225" s="2"/>
      <c r="L225" s="2"/>
      <c r="N225" s="2"/>
      <c r="O225" s="2"/>
      <c r="Q225" s="2"/>
      <c r="R225" s="2"/>
      <c r="T225" s="2"/>
      <c r="U225" s="2"/>
      <c r="X225" s="2"/>
    </row>
    <row r="226" spans="11:24">
      <c r="K226" s="2"/>
      <c r="L226" s="2"/>
      <c r="N226" s="2"/>
      <c r="O226" s="2"/>
      <c r="Q226" s="2"/>
      <c r="R226" s="2"/>
      <c r="T226" s="2"/>
      <c r="U226" s="2"/>
      <c r="X226" s="2"/>
    </row>
    <row r="227" spans="11:24">
      <c r="K227" s="2"/>
      <c r="L227" s="2"/>
      <c r="N227" s="2"/>
      <c r="O227" s="2"/>
      <c r="Q227" s="2"/>
      <c r="R227" s="2"/>
      <c r="T227" s="2"/>
      <c r="U227" s="2"/>
      <c r="X227" s="2"/>
    </row>
    <row r="228" spans="11:24">
      <c r="K228" s="2"/>
      <c r="L228" s="2"/>
      <c r="N228" s="2"/>
      <c r="O228" s="2"/>
      <c r="Q228" s="2"/>
      <c r="R228" s="2"/>
      <c r="T228" s="2"/>
      <c r="U228" s="2"/>
      <c r="X228" s="2"/>
    </row>
    <row r="229" spans="11:24">
      <c r="K229" s="2"/>
      <c r="L229" s="2"/>
      <c r="N229" s="2"/>
      <c r="O229" s="2"/>
      <c r="Q229" s="2"/>
      <c r="R229" s="2"/>
      <c r="T229" s="2"/>
      <c r="U229" s="2"/>
      <c r="X229" s="2"/>
    </row>
    <row r="230" spans="11:24">
      <c r="K230" s="2"/>
      <c r="L230" s="2"/>
      <c r="N230" s="2"/>
      <c r="O230" s="2"/>
      <c r="Q230" s="2"/>
      <c r="R230" s="2"/>
      <c r="T230" s="2"/>
      <c r="U230" s="2"/>
      <c r="X230" s="2"/>
    </row>
    <row r="231" spans="11:24">
      <c r="K231" s="2"/>
      <c r="L231" s="2"/>
      <c r="N231" s="2"/>
      <c r="O231" s="2"/>
      <c r="Q231" s="2"/>
      <c r="R231" s="2"/>
      <c r="T231" s="2"/>
      <c r="U231" s="2"/>
      <c r="X231" s="2"/>
    </row>
    <row r="232" spans="11:24">
      <c r="K232" s="2"/>
      <c r="L232" s="2"/>
      <c r="N232" s="2"/>
      <c r="O232" s="2"/>
      <c r="Q232" s="2"/>
      <c r="R232" s="2"/>
      <c r="T232" s="2"/>
      <c r="U232" s="2"/>
      <c r="X232" s="2"/>
    </row>
    <row r="233" spans="11:24">
      <c r="K233" s="2"/>
      <c r="L233" s="2"/>
      <c r="N233" s="2"/>
      <c r="O233" s="2"/>
      <c r="Q233" s="2"/>
      <c r="R233" s="2"/>
      <c r="T233" s="2"/>
      <c r="U233" s="2"/>
      <c r="X233" s="2"/>
    </row>
    <row r="234" spans="11:24">
      <c r="K234" s="2"/>
      <c r="L234" s="2"/>
      <c r="N234" s="2"/>
      <c r="O234" s="2"/>
      <c r="Q234" s="2"/>
      <c r="R234" s="2"/>
      <c r="T234" s="2"/>
      <c r="U234" s="2"/>
      <c r="X234" s="2"/>
    </row>
    <row r="235" spans="11:24">
      <c r="K235" s="2"/>
      <c r="L235" s="2"/>
      <c r="N235" s="2"/>
      <c r="O235" s="2"/>
      <c r="Q235" s="2"/>
      <c r="R235" s="2"/>
      <c r="T235" s="2"/>
      <c r="U235" s="2"/>
      <c r="X235" s="2"/>
    </row>
    <row r="236" spans="11:24">
      <c r="K236" s="2"/>
      <c r="L236" s="2"/>
      <c r="N236" s="2"/>
      <c r="O236" s="2"/>
      <c r="Q236" s="2"/>
      <c r="R236" s="2"/>
      <c r="T236" s="2"/>
      <c r="U236" s="2"/>
      <c r="X236" s="2"/>
    </row>
    <row r="237" spans="11:24">
      <c r="K237" s="2"/>
      <c r="L237" s="2"/>
      <c r="N237" s="2"/>
      <c r="O237" s="2"/>
      <c r="Q237" s="2"/>
      <c r="R237" s="2"/>
      <c r="T237" s="2"/>
      <c r="U237" s="2"/>
      <c r="X237" s="2"/>
    </row>
    <row r="238" spans="11:24">
      <c r="K238" s="2"/>
      <c r="L238" s="2"/>
      <c r="N238" s="2"/>
      <c r="O238" s="2"/>
      <c r="Q238" s="2"/>
      <c r="R238" s="2"/>
      <c r="T238" s="2"/>
      <c r="U238" s="2"/>
      <c r="X238" s="2"/>
    </row>
    <row r="239" spans="11:24">
      <c r="K239" s="2"/>
      <c r="L239" s="2"/>
      <c r="N239" s="2"/>
      <c r="O239" s="2"/>
      <c r="Q239" s="2"/>
      <c r="R239" s="2"/>
      <c r="T239" s="2"/>
      <c r="U239" s="2"/>
      <c r="X239" s="2"/>
    </row>
    <row r="240" spans="11:24">
      <c r="K240" s="2"/>
      <c r="L240" s="2"/>
      <c r="N240" s="2"/>
      <c r="O240" s="2"/>
      <c r="Q240" s="2"/>
      <c r="R240" s="2"/>
      <c r="T240" s="2"/>
      <c r="U240" s="2"/>
      <c r="X240" s="2"/>
    </row>
    <row r="241" spans="11:24">
      <c r="K241" s="2"/>
      <c r="L241" s="2"/>
      <c r="N241" s="2"/>
      <c r="O241" s="2"/>
      <c r="Q241" s="2"/>
      <c r="R241" s="2"/>
      <c r="T241" s="2"/>
      <c r="U241" s="2"/>
      <c r="X241" s="2"/>
    </row>
    <row r="242" spans="11:24">
      <c r="K242" s="2"/>
      <c r="L242" s="2"/>
      <c r="N242" s="2"/>
      <c r="O242" s="2"/>
      <c r="Q242" s="2"/>
      <c r="R242" s="2"/>
      <c r="T242" s="2"/>
      <c r="U242" s="2"/>
      <c r="X242" s="2"/>
    </row>
    <row r="243" spans="11:24">
      <c r="K243" s="2"/>
      <c r="L243" s="2"/>
      <c r="N243" s="2"/>
      <c r="O243" s="2"/>
      <c r="Q243" s="2"/>
      <c r="R243" s="2"/>
      <c r="T243" s="2"/>
      <c r="U243" s="2"/>
      <c r="X243" s="2"/>
    </row>
    <row r="244" spans="11:24">
      <c r="K244" s="2"/>
      <c r="L244" s="2"/>
      <c r="N244" s="2"/>
      <c r="O244" s="2"/>
      <c r="Q244" s="2"/>
      <c r="R244" s="2"/>
      <c r="T244" s="2"/>
      <c r="U244" s="2"/>
      <c r="X244" s="2"/>
    </row>
    <row r="245" spans="11:24">
      <c r="K245" s="2"/>
      <c r="L245" s="2"/>
      <c r="N245" s="2"/>
      <c r="O245" s="2"/>
      <c r="Q245" s="2"/>
      <c r="R245" s="2"/>
      <c r="T245" s="2"/>
      <c r="U245" s="2"/>
      <c r="X245" s="2"/>
    </row>
    <row r="246" spans="11:24">
      <c r="K246" s="2"/>
      <c r="L246" s="2"/>
      <c r="N246" s="2"/>
      <c r="O246" s="2"/>
      <c r="Q246" s="2"/>
      <c r="R246" s="2"/>
      <c r="T246" s="2"/>
      <c r="U246" s="2"/>
      <c r="X246" s="2"/>
    </row>
    <row r="247" spans="11:24">
      <c r="K247" s="2"/>
      <c r="L247" s="2"/>
      <c r="N247" s="2"/>
      <c r="O247" s="2"/>
      <c r="Q247" s="2"/>
      <c r="R247" s="2"/>
      <c r="T247" s="2"/>
      <c r="U247" s="2"/>
      <c r="X247" s="2"/>
    </row>
    <row r="248" spans="11:24">
      <c r="K248" s="2"/>
      <c r="L248" s="2"/>
      <c r="N248" s="2"/>
      <c r="O248" s="2"/>
      <c r="Q248" s="2"/>
      <c r="R248" s="2"/>
      <c r="T248" s="2"/>
      <c r="U248" s="2"/>
      <c r="X248" s="2"/>
    </row>
    <row r="249" spans="11:24">
      <c r="K249" s="2"/>
      <c r="L249" s="2"/>
      <c r="N249" s="2"/>
      <c r="O249" s="2"/>
      <c r="Q249" s="2"/>
      <c r="R249" s="2"/>
      <c r="T249" s="2"/>
      <c r="U249" s="2"/>
      <c r="X249" s="2"/>
    </row>
    <row r="250" spans="11:24">
      <c r="K250" s="2"/>
      <c r="L250" s="2"/>
      <c r="N250" s="2"/>
      <c r="O250" s="2"/>
      <c r="Q250" s="2"/>
      <c r="R250" s="2"/>
      <c r="T250" s="2"/>
      <c r="U250" s="2"/>
      <c r="X250" s="2"/>
    </row>
    <row r="251" spans="11:24">
      <c r="K251" s="2"/>
      <c r="L251" s="2"/>
      <c r="N251" s="2"/>
      <c r="O251" s="2"/>
      <c r="Q251" s="2"/>
      <c r="R251" s="2"/>
      <c r="T251" s="2"/>
      <c r="U251" s="2"/>
      <c r="X251" s="2"/>
    </row>
    <row r="252" spans="11:24">
      <c r="K252" s="2"/>
      <c r="L252" s="2"/>
      <c r="N252" s="2"/>
      <c r="O252" s="2"/>
      <c r="Q252" s="2"/>
      <c r="R252" s="2"/>
      <c r="T252" s="2"/>
      <c r="U252" s="2"/>
      <c r="X252" s="2"/>
    </row>
    <row r="253" spans="11:24">
      <c r="K253" s="2"/>
      <c r="L253" s="2"/>
      <c r="N253" s="2"/>
      <c r="O253" s="2"/>
      <c r="Q253" s="2"/>
      <c r="R253" s="2"/>
      <c r="T253" s="2"/>
      <c r="U253" s="2"/>
      <c r="X253" s="2"/>
    </row>
    <row r="254" spans="11:24">
      <c r="K254" s="2"/>
      <c r="L254" s="2"/>
      <c r="N254" s="2"/>
      <c r="O254" s="2"/>
      <c r="Q254" s="2"/>
      <c r="R254" s="2"/>
      <c r="T254" s="2"/>
      <c r="U254" s="2"/>
      <c r="X254" s="2"/>
    </row>
    <row r="255" spans="11:24">
      <c r="K255" s="2"/>
      <c r="L255" s="2"/>
      <c r="N255" s="2"/>
      <c r="O255" s="2"/>
      <c r="Q255" s="2"/>
      <c r="R255" s="2"/>
      <c r="T255" s="2"/>
      <c r="U255" s="2"/>
      <c r="X255" s="2"/>
    </row>
    <row r="256" spans="11:24">
      <c r="K256" s="2"/>
      <c r="L256" s="2"/>
      <c r="N256" s="2"/>
      <c r="O256" s="2"/>
      <c r="Q256" s="2"/>
      <c r="R256" s="2"/>
      <c r="T256" s="2"/>
      <c r="U256" s="2"/>
      <c r="X256" s="2"/>
    </row>
    <row r="257" spans="11:24">
      <c r="K257" s="2"/>
      <c r="L257" s="2"/>
      <c r="N257" s="2"/>
      <c r="O257" s="2"/>
      <c r="Q257" s="2"/>
      <c r="R257" s="2"/>
      <c r="T257" s="2"/>
      <c r="U257" s="2"/>
      <c r="X257" s="2"/>
    </row>
    <row r="258" spans="11:24">
      <c r="K258" s="2"/>
      <c r="L258" s="2"/>
      <c r="N258" s="2"/>
      <c r="O258" s="2"/>
      <c r="Q258" s="2"/>
      <c r="R258" s="2"/>
      <c r="T258" s="2"/>
      <c r="U258" s="2"/>
      <c r="X258" s="2"/>
    </row>
    <row r="259" spans="11:24">
      <c r="K259" s="2"/>
      <c r="L259" s="2"/>
      <c r="N259" s="2"/>
      <c r="O259" s="2"/>
      <c r="Q259" s="2"/>
      <c r="R259" s="2"/>
      <c r="T259" s="2"/>
      <c r="U259" s="2"/>
      <c r="X259" s="2"/>
    </row>
    <row r="260" spans="11:24">
      <c r="K260" s="2"/>
      <c r="L260" s="2"/>
      <c r="N260" s="2"/>
      <c r="O260" s="2"/>
      <c r="Q260" s="2"/>
      <c r="R260" s="2"/>
      <c r="T260" s="2"/>
      <c r="U260" s="2"/>
      <c r="X260" s="2"/>
    </row>
    <row r="261" spans="11:24">
      <c r="K261" s="2"/>
      <c r="L261" s="2"/>
      <c r="N261" s="2"/>
      <c r="O261" s="2"/>
      <c r="Q261" s="2"/>
      <c r="R261" s="2"/>
      <c r="T261" s="2"/>
      <c r="U261" s="2"/>
      <c r="X261" s="2"/>
    </row>
    <row r="262" spans="11:24">
      <c r="K262" s="2"/>
      <c r="L262" s="2"/>
      <c r="N262" s="2"/>
      <c r="O262" s="2"/>
      <c r="Q262" s="2"/>
      <c r="R262" s="2"/>
      <c r="T262" s="2"/>
      <c r="U262" s="2"/>
      <c r="X262" s="2"/>
    </row>
    <row r="263" spans="11:24">
      <c r="K263" s="2"/>
      <c r="L263" s="2"/>
      <c r="N263" s="2"/>
      <c r="O263" s="2"/>
      <c r="Q263" s="2"/>
      <c r="R263" s="2"/>
      <c r="T263" s="2"/>
      <c r="U263" s="2"/>
      <c r="X263" s="2"/>
    </row>
    <row r="264" spans="11:24">
      <c r="K264" s="2"/>
      <c r="L264" s="2"/>
      <c r="N264" s="2"/>
      <c r="O264" s="2"/>
      <c r="Q264" s="2"/>
      <c r="R264" s="2"/>
      <c r="T264" s="2"/>
      <c r="U264" s="2"/>
      <c r="X264" s="2"/>
    </row>
    <row r="265" spans="11:24">
      <c r="K265" s="2"/>
      <c r="L265" s="2"/>
      <c r="N265" s="2"/>
      <c r="O265" s="2"/>
      <c r="Q265" s="2"/>
      <c r="R265" s="2"/>
      <c r="T265" s="2"/>
      <c r="U265" s="2"/>
      <c r="X265" s="2"/>
    </row>
    <row r="266" spans="11:24">
      <c r="K266" s="2"/>
      <c r="L266" s="2"/>
      <c r="N266" s="2"/>
      <c r="O266" s="2"/>
      <c r="Q266" s="2"/>
      <c r="R266" s="2"/>
      <c r="T266" s="2"/>
      <c r="U266" s="2"/>
      <c r="X266" s="2"/>
    </row>
    <row r="267" spans="11:24">
      <c r="K267" s="2"/>
      <c r="L267" s="2"/>
      <c r="N267" s="2"/>
      <c r="O267" s="2"/>
      <c r="Q267" s="2"/>
      <c r="R267" s="2"/>
      <c r="T267" s="2"/>
      <c r="U267" s="2"/>
      <c r="X267" s="2"/>
    </row>
    <row r="268" spans="11:24">
      <c r="K268" s="2"/>
      <c r="L268" s="2"/>
      <c r="N268" s="2"/>
      <c r="O268" s="2"/>
      <c r="Q268" s="2"/>
      <c r="R268" s="2"/>
      <c r="T268" s="2"/>
      <c r="U268" s="2"/>
      <c r="X268" s="2"/>
    </row>
    <row r="269" spans="11:24">
      <c r="K269" s="2"/>
      <c r="L269" s="2"/>
      <c r="N269" s="2"/>
      <c r="O269" s="2"/>
      <c r="Q269" s="2"/>
      <c r="R269" s="2"/>
      <c r="T269" s="2"/>
      <c r="U269" s="2"/>
      <c r="X269" s="2"/>
    </row>
    <row r="270" spans="11:24">
      <c r="K270" s="2"/>
      <c r="L270" s="2"/>
      <c r="N270" s="2"/>
      <c r="O270" s="2"/>
      <c r="Q270" s="2"/>
      <c r="R270" s="2"/>
      <c r="T270" s="2"/>
      <c r="U270" s="2"/>
      <c r="X270" s="2"/>
    </row>
    <row r="271" spans="11:24">
      <c r="K271" s="2"/>
      <c r="L271" s="2"/>
      <c r="N271" s="2"/>
      <c r="O271" s="2"/>
      <c r="Q271" s="2"/>
      <c r="R271" s="2"/>
      <c r="T271" s="2"/>
      <c r="U271" s="2"/>
      <c r="X271" s="2"/>
    </row>
    <row r="272" spans="11:24">
      <c r="K272" s="2"/>
      <c r="L272" s="2"/>
      <c r="N272" s="2"/>
      <c r="O272" s="2"/>
      <c r="Q272" s="2"/>
      <c r="R272" s="2"/>
      <c r="T272" s="2"/>
      <c r="U272" s="2"/>
      <c r="X272" s="2"/>
    </row>
    <row r="273" spans="11:24">
      <c r="K273" s="2"/>
      <c r="L273" s="2"/>
      <c r="N273" s="2"/>
      <c r="O273" s="2"/>
      <c r="Q273" s="2"/>
      <c r="R273" s="2"/>
      <c r="T273" s="2"/>
      <c r="U273" s="2"/>
      <c r="X273" s="2"/>
    </row>
    <row r="274" spans="11:24">
      <c r="K274" s="2"/>
      <c r="L274" s="2"/>
      <c r="N274" s="2"/>
      <c r="O274" s="2"/>
      <c r="Q274" s="2"/>
      <c r="R274" s="2"/>
      <c r="T274" s="2"/>
      <c r="U274" s="2"/>
      <c r="X274" s="2"/>
    </row>
    <row r="275" spans="11:24">
      <c r="K275" s="2"/>
      <c r="L275" s="2"/>
      <c r="N275" s="2"/>
      <c r="O275" s="2"/>
      <c r="Q275" s="2"/>
      <c r="R275" s="2"/>
      <c r="T275" s="2"/>
      <c r="U275" s="2"/>
      <c r="X275" s="2"/>
    </row>
    <row r="276" spans="11:24">
      <c r="K276" s="2"/>
      <c r="L276" s="2"/>
      <c r="N276" s="2"/>
      <c r="O276" s="2"/>
      <c r="Q276" s="2"/>
      <c r="R276" s="2"/>
      <c r="T276" s="2"/>
      <c r="U276" s="2"/>
      <c r="X276" s="2"/>
    </row>
    <row r="277" spans="11:24">
      <c r="K277" s="2"/>
      <c r="L277" s="2"/>
      <c r="N277" s="2"/>
      <c r="O277" s="2"/>
      <c r="Q277" s="2"/>
      <c r="R277" s="2"/>
      <c r="T277" s="2"/>
      <c r="U277" s="2"/>
      <c r="X277" s="2"/>
    </row>
    <row r="278" spans="11:24">
      <c r="K278" s="2"/>
      <c r="L278" s="2"/>
      <c r="N278" s="2"/>
      <c r="O278" s="2"/>
      <c r="Q278" s="2"/>
      <c r="R278" s="2"/>
      <c r="T278" s="2"/>
      <c r="U278" s="2"/>
      <c r="X278" s="2"/>
    </row>
    <row r="279" spans="11:24">
      <c r="K279" s="2"/>
      <c r="L279" s="2"/>
      <c r="N279" s="2"/>
      <c r="O279" s="2"/>
      <c r="Q279" s="2"/>
      <c r="R279" s="2"/>
      <c r="T279" s="2"/>
      <c r="U279" s="2"/>
      <c r="X279" s="2"/>
    </row>
    <row r="280" spans="11:24">
      <c r="K280" s="2"/>
      <c r="L280" s="2"/>
      <c r="N280" s="2"/>
      <c r="O280" s="2"/>
      <c r="Q280" s="2"/>
      <c r="R280" s="2"/>
      <c r="T280" s="2"/>
      <c r="U280" s="2"/>
      <c r="X280" s="2"/>
    </row>
    <row r="281" spans="11:24">
      <c r="K281" s="2"/>
      <c r="L281" s="2"/>
      <c r="N281" s="2"/>
      <c r="O281" s="2"/>
      <c r="Q281" s="2"/>
      <c r="R281" s="2"/>
      <c r="T281" s="2"/>
      <c r="U281" s="2"/>
      <c r="X281" s="2"/>
    </row>
    <row r="282" spans="11:24">
      <c r="K282" s="2"/>
      <c r="L282" s="2"/>
      <c r="N282" s="2"/>
      <c r="O282" s="2"/>
      <c r="Q282" s="2"/>
      <c r="R282" s="2"/>
      <c r="T282" s="2"/>
      <c r="U282" s="2"/>
      <c r="X282" s="2"/>
    </row>
    <row r="283" spans="11:24">
      <c r="K283" s="2"/>
      <c r="L283" s="2"/>
      <c r="N283" s="2"/>
      <c r="O283" s="2"/>
      <c r="Q283" s="2"/>
      <c r="R283" s="2"/>
      <c r="T283" s="2"/>
      <c r="U283" s="2"/>
      <c r="X283" s="2"/>
    </row>
    <row r="284" spans="11:24">
      <c r="K284" s="2"/>
      <c r="L284" s="2"/>
      <c r="N284" s="2"/>
      <c r="O284" s="2"/>
      <c r="Q284" s="2"/>
      <c r="R284" s="2"/>
      <c r="T284" s="2"/>
      <c r="U284" s="2"/>
      <c r="X284" s="2"/>
    </row>
    <row r="285" spans="11:24">
      <c r="K285" s="2"/>
      <c r="L285" s="2"/>
      <c r="N285" s="2"/>
      <c r="O285" s="2"/>
      <c r="Q285" s="2"/>
      <c r="R285" s="2"/>
      <c r="T285" s="2"/>
      <c r="U285" s="2"/>
      <c r="X285" s="2"/>
    </row>
    <row r="286" spans="11:24">
      <c r="K286" s="2"/>
      <c r="L286" s="2"/>
      <c r="N286" s="2"/>
      <c r="O286" s="2"/>
      <c r="Q286" s="2"/>
      <c r="R286" s="2"/>
      <c r="T286" s="2"/>
      <c r="U286" s="2"/>
      <c r="X286" s="2"/>
    </row>
    <row r="287" spans="11:24">
      <c r="K287" s="2"/>
      <c r="L287" s="2"/>
      <c r="N287" s="2"/>
      <c r="O287" s="2"/>
      <c r="Q287" s="2"/>
      <c r="R287" s="2"/>
      <c r="T287" s="2"/>
      <c r="U287" s="2"/>
      <c r="X287" s="2"/>
    </row>
    <row r="288" spans="11:24">
      <c r="K288" s="2"/>
      <c r="L288" s="2"/>
      <c r="N288" s="2"/>
      <c r="O288" s="2"/>
      <c r="Q288" s="2"/>
      <c r="R288" s="2"/>
      <c r="T288" s="2"/>
      <c r="U288" s="2"/>
      <c r="X288" s="2"/>
    </row>
    <row r="289" spans="11:24">
      <c r="K289" s="2"/>
      <c r="L289" s="2"/>
      <c r="N289" s="2"/>
      <c r="O289" s="2"/>
      <c r="Q289" s="2"/>
      <c r="R289" s="2"/>
      <c r="T289" s="2"/>
      <c r="U289" s="2"/>
      <c r="X289" s="2"/>
    </row>
    <row r="290" spans="11:24">
      <c r="K290" s="2"/>
      <c r="L290" s="2"/>
      <c r="N290" s="2"/>
      <c r="O290" s="2"/>
      <c r="Q290" s="2"/>
      <c r="R290" s="2"/>
      <c r="T290" s="2"/>
      <c r="U290" s="2"/>
      <c r="X290" s="2"/>
    </row>
    <row r="291" spans="11:24">
      <c r="K291" s="2"/>
      <c r="L291" s="2"/>
      <c r="N291" s="2"/>
      <c r="O291" s="2"/>
      <c r="Q291" s="2"/>
      <c r="R291" s="2"/>
      <c r="T291" s="2"/>
      <c r="U291" s="2"/>
      <c r="X291" s="2"/>
    </row>
    <row r="292" spans="11:24">
      <c r="K292" s="2"/>
      <c r="L292" s="2"/>
      <c r="N292" s="2"/>
      <c r="O292" s="2"/>
      <c r="Q292" s="2"/>
      <c r="R292" s="2"/>
      <c r="T292" s="2"/>
      <c r="U292" s="2"/>
      <c r="X292" s="2"/>
    </row>
    <row r="293" spans="11:24">
      <c r="K293" s="2"/>
      <c r="L293" s="2"/>
      <c r="N293" s="2"/>
      <c r="O293" s="2"/>
      <c r="Q293" s="2"/>
      <c r="R293" s="2"/>
      <c r="T293" s="2"/>
      <c r="U293" s="2"/>
      <c r="X293" s="2"/>
    </row>
    <row r="294" spans="11:24">
      <c r="K294" s="2"/>
      <c r="L294" s="2"/>
      <c r="N294" s="2"/>
      <c r="O294" s="2"/>
      <c r="Q294" s="2"/>
      <c r="R294" s="2"/>
      <c r="T294" s="2"/>
      <c r="U294" s="2"/>
      <c r="X294" s="2"/>
    </row>
    <row r="295" spans="11:24">
      <c r="K295" s="2"/>
      <c r="L295" s="2"/>
      <c r="N295" s="2"/>
      <c r="O295" s="2"/>
      <c r="Q295" s="2"/>
      <c r="R295" s="2"/>
      <c r="T295" s="2"/>
      <c r="U295" s="2"/>
      <c r="X295" s="2"/>
    </row>
    <row r="296" spans="11:24">
      <c r="K296" s="2"/>
      <c r="L296" s="2"/>
      <c r="N296" s="2"/>
      <c r="O296" s="2"/>
      <c r="Q296" s="2"/>
      <c r="R296" s="2"/>
      <c r="T296" s="2"/>
      <c r="U296" s="2"/>
      <c r="X296" s="2"/>
    </row>
    <row r="297" spans="11:24">
      <c r="K297" s="2"/>
      <c r="L297" s="2"/>
      <c r="N297" s="2"/>
      <c r="O297" s="2"/>
      <c r="Q297" s="2"/>
      <c r="R297" s="2"/>
      <c r="T297" s="2"/>
      <c r="U297" s="2"/>
      <c r="X297" s="2"/>
    </row>
    <row r="298" spans="11:24">
      <c r="K298" s="2"/>
      <c r="L298" s="2"/>
      <c r="N298" s="2"/>
      <c r="O298" s="2"/>
      <c r="Q298" s="2"/>
      <c r="R298" s="2"/>
      <c r="T298" s="2"/>
      <c r="U298" s="2"/>
      <c r="X298" s="2"/>
    </row>
    <row r="299" spans="11:24">
      <c r="K299" s="2"/>
      <c r="L299" s="2"/>
      <c r="N299" s="2"/>
      <c r="O299" s="2"/>
      <c r="Q299" s="2"/>
      <c r="R299" s="2"/>
      <c r="T299" s="2"/>
      <c r="U299" s="2"/>
      <c r="X299" s="2"/>
    </row>
    <row r="300" spans="11:24">
      <c r="K300" s="2"/>
      <c r="L300" s="2"/>
      <c r="N300" s="2"/>
      <c r="O300" s="2"/>
      <c r="Q300" s="2"/>
      <c r="R300" s="2"/>
      <c r="T300" s="2"/>
      <c r="U300" s="2"/>
      <c r="X300" s="2"/>
    </row>
    <row r="301" spans="11:24">
      <c r="K301" s="2"/>
      <c r="L301" s="2"/>
      <c r="N301" s="2"/>
      <c r="O301" s="2"/>
      <c r="Q301" s="2"/>
      <c r="R301" s="2"/>
      <c r="T301" s="2"/>
      <c r="U301" s="2"/>
      <c r="X301" s="2"/>
    </row>
    <row r="302" spans="11:24">
      <c r="K302" s="2"/>
      <c r="L302" s="2"/>
      <c r="N302" s="2"/>
      <c r="O302" s="2"/>
      <c r="Q302" s="2"/>
      <c r="R302" s="2"/>
      <c r="T302" s="2"/>
      <c r="U302" s="2"/>
      <c r="X302" s="2"/>
    </row>
    <row r="303" spans="11:24">
      <c r="K303" s="2"/>
      <c r="L303" s="2"/>
      <c r="N303" s="2"/>
      <c r="O303" s="2"/>
      <c r="Q303" s="2"/>
      <c r="R303" s="2"/>
      <c r="T303" s="2"/>
      <c r="U303" s="2"/>
      <c r="X303" s="2"/>
    </row>
    <row r="304" spans="11:24">
      <c r="K304" s="2"/>
      <c r="L304" s="2"/>
      <c r="N304" s="2"/>
      <c r="O304" s="2"/>
      <c r="Q304" s="2"/>
      <c r="R304" s="2"/>
      <c r="T304" s="2"/>
      <c r="U304" s="2"/>
      <c r="X304" s="2"/>
    </row>
    <row r="305" spans="11:24">
      <c r="K305" s="2"/>
      <c r="L305" s="2"/>
      <c r="N305" s="2"/>
      <c r="O305" s="2"/>
      <c r="Q305" s="2"/>
      <c r="R305" s="2"/>
      <c r="T305" s="2"/>
      <c r="U305" s="2"/>
      <c r="X305" s="2"/>
    </row>
    <row r="306" spans="11:24">
      <c r="K306" s="2"/>
      <c r="L306" s="2"/>
      <c r="N306" s="2"/>
      <c r="O306" s="2"/>
      <c r="Q306" s="2"/>
      <c r="R306" s="2"/>
      <c r="T306" s="2"/>
      <c r="U306" s="2"/>
      <c r="X306" s="2"/>
    </row>
    <row r="307" spans="11:24">
      <c r="K307" s="2"/>
      <c r="L307" s="2"/>
      <c r="N307" s="2"/>
      <c r="O307" s="2"/>
      <c r="Q307" s="2"/>
      <c r="R307" s="2"/>
      <c r="T307" s="2"/>
      <c r="U307" s="2"/>
      <c r="X307" s="2"/>
    </row>
    <row r="308" spans="11:24">
      <c r="K308" s="2"/>
      <c r="L308" s="2"/>
      <c r="N308" s="2"/>
      <c r="O308" s="2"/>
      <c r="Q308" s="2"/>
      <c r="R308" s="2"/>
      <c r="T308" s="2"/>
      <c r="U308" s="2"/>
      <c r="X308" s="2"/>
    </row>
    <row r="309" spans="11:24">
      <c r="K309" s="2"/>
      <c r="L309" s="2"/>
      <c r="N309" s="2"/>
      <c r="O309" s="2"/>
      <c r="Q309" s="2"/>
      <c r="R309" s="2"/>
      <c r="T309" s="2"/>
      <c r="U309" s="2"/>
      <c r="X309" s="2"/>
    </row>
    <row r="310" spans="11:24">
      <c r="K310" s="2"/>
      <c r="L310" s="2"/>
      <c r="N310" s="2"/>
      <c r="O310" s="2"/>
      <c r="Q310" s="2"/>
      <c r="R310" s="2"/>
      <c r="T310" s="2"/>
      <c r="U310" s="2"/>
      <c r="X310" s="2"/>
    </row>
    <row r="311" spans="11:24">
      <c r="K311" s="2"/>
      <c r="L311" s="2"/>
      <c r="N311" s="2"/>
      <c r="O311" s="2"/>
      <c r="Q311" s="2"/>
      <c r="R311" s="2"/>
      <c r="T311" s="2"/>
      <c r="U311" s="2"/>
      <c r="X311" s="2"/>
    </row>
    <row r="312" spans="11:24">
      <c r="K312" s="2"/>
      <c r="L312" s="2"/>
      <c r="N312" s="2"/>
      <c r="O312" s="2"/>
      <c r="Q312" s="2"/>
      <c r="R312" s="2"/>
      <c r="T312" s="2"/>
      <c r="U312" s="2"/>
      <c r="X312" s="2"/>
    </row>
    <row r="313" spans="11:24">
      <c r="K313" s="2"/>
      <c r="L313" s="2"/>
      <c r="N313" s="2"/>
      <c r="O313" s="2"/>
      <c r="Q313" s="2"/>
      <c r="R313" s="2"/>
      <c r="T313" s="2"/>
      <c r="U313" s="2"/>
      <c r="X313" s="2"/>
    </row>
    <row r="314" spans="11:24">
      <c r="K314" s="2"/>
      <c r="L314" s="2"/>
      <c r="N314" s="2"/>
      <c r="O314" s="2"/>
      <c r="Q314" s="2"/>
      <c r="R314" s="2"/>
      <c r="T314" s="2"/>
      <c r="U314" s="2"/>
      <c r="X314" s="2"/>
    </row>
    <row r="315" spans="11:24">
      <c r="K315" s="2"/>
      <c r="L315" s="2"/>
      <c r="N315" s="2"/>
      <c r="O315" s="2"/>
      <c r="Q315" s="2"/>
      <c r="R315" s="2"/>
      <c r="T315" s="2"/>
      <c r="U315" s="2"/>
      <c r="X315" s="2"/>
    </row>
    <row r="316" spans="11:24">
      <c r="K316" s="2"/>
      <c r="L316" s="2"/>
      <c r="N316" s="2"/>
      <c r="O316" s="2"/>
      <c r="Q316" s="2"/>
      <c r="R316" s="2"/>
      <c r="T316" s="2"/>
      <c r="U316" s="2"/>
      <c r="X316" s="2"/>
    </row>
    <row r="317" spans="11:24">
      <c r="K317" s="2"/>
      <c r="L317" s="2"/>
      <c r="N317" s="2"/>
      <c r="O317" s="2"/>
      <c r="Q317" s="2"/>
      <c r="R317" s="2"/>
      <c r="T317" s="2"/>
      <c r="U317" s="2"/>
      <c r="X317" s="2"/>
    </row>
    <row r="318" spans="11:24">
      <c r="K318" s="2"/>
      <c r="L318" s="2"/>
      <c r="N318" s="2"/>
      <c r="O318" s="2"/>
      <c r="Q318" s="2"/>
      <c r="R318" s="2"/>
      <c r="T318" s="2"/>
      <c r="U318" s="2"/>
      <c r="X318" s="2"/>
    </row>
    <row r="319" spans="11:24">
      <c r="K319" s="2"/>
      <c r="L319" s="2"/>
      <c r="N319" s="2"/>
      <c r="O319" s="2"/>
      <c r="Q319" s="2"/>
      <c r="R319" s="2"/>
      <c r="T319" s="2"/>
      <c r="U319" s="2"/>
      <c r="X319" s="2"/>
    </row>
    <row r="320" spans="11:24">
      <c r="K320" s="2"/>
      <c r="L320" s="2"/>
      <c r="N320" s="2"/>
      <c r="O320" s="2"/>
      <c r="Q320" s="2"/>
      <c r="R320" s="2"/>
      <c r="T320" s="2"/>
      <c r="U320" s="2"/>
      <c r="X320" s="2"/>
    </row>
    <row r="321" spans="11:24">
      <c r="K321" s="2"/>
      <c r="L321" s="2"/>
      <c r="N321" s="2"/>
      <c r="O321" s="2"/>
      <c r="Q321" s="2"/>
      <c r="R321" s="2"/>
      <c r="T321" s="2"/>
      <c r="U321" s="2"/>
      <c r="X321" s="2"/>
    </row>
    <row r="322" spans="11:24">
      <c r="K322" s="2"/>
      <c r="L322" s="2"/>
      <c r="N322" s="2"/>
      <c r="O322" s="2"/>
      <c r="Q322" s="2"/>
      <c r="R322" s="2"/>
      <c r="T322" s="2"/>
      <c r="U322" s="2"/>
      <c r="X322" s="2"/>
    </row>
    <row r="323" spans="11:24">
      <c r="K323" s="2"/>
      <c r="L323" s="2"/>
      <c r="N323" s="2"/>
      <c r="O323" s="2"/>
      <c r="Q323" s="2"/>
      <c r="R323" s="2"/>
      <c r="T323" s="2"/>
      <c r="U323" s="2"/>
      <c r="X323" s="2"/>
    </row>
    <row r="324" spans="11:24">
      <c r="K324" s="2"/>
      <c r="L324" s="2"/>
      <c r="N324" s="2"/>
      <c r="O324" s="2"/>
      <c r="Q324" s="2"/>
      <c r="R324" s="2"/>
      <c r="T324" s="2"/>
      <c r="U324" s="2"/>
      <c r="X324" s="2"/>
    </row>
    <row r="325" spans="11:24">
      <c r="K325" s="2"/>
      <c r="L325" s="2"/>
      <c r="N325" s="2"/>
      <c r="O325" s="2"/>
      <c r="Q325" s="2"/>
      <c r="R325" s="2"/>
      <c r="T325" s="2"/>
      <c r="U325" s="2"/>
      <c r="X325" s="2"/>
    </row>
    <row r="326" spans="11:24">
      <c r="K326" s="2"/>
      <c r="L326" s="2"/>
      <c r="N326" s="2"/>
      <c r="O326" s="2"/>
      <c r="Q326" s="2"/>
      <c r="R326" s="2"/>
      <c r="T326" s="2"/>
      <c r="U326" s="2"/>
      <c r="X326" s="2"/>
    </row>
    <row r="327" spans="11:24">
      <c r="K327" s="2"/>
      <c r="L327" s="2"/>
      <c r="N327" s="2"/>
      <c r="O327" s="2"/>
      <c r="Q327" s="2"/>
      <c r="R327" s="2"/>
      <c r="T327" s="2"/>
      <c r="U327" s="2"/>
      <c r="X327" s="2"/>
    </row>
    <row r="328" spans="11:24">
      <c r="K328" s="2"/>
      <c r="L328" s="2"/>
      <c r="N328" s="2"/>
      <c r="O328" s="2"/>
      <c r="Q328" s="2"/>
      <c r="R328" s="2"/>
      <c r="T328" s="2"/>
      <c r="U328" s="2"/>
      <c r="X328" s="2"/>
    </row>
    <row r="329" spans="11:24">
      <c r="K329" s="2"/>
      <c r="L329" s="2"/>
      <c r="N329" s="2"/>
      <c r="O329" s="2"/>
      <c r="Q329" s="2"/>
      <c r="R329" s="2"/>
      <c r="T329" s="2"/>
      <c r="U329" s="2"/>
      <c r="X329" s="2"/>
    </row>
    <row r="330" spans="11:24">
      <c r="K330" s="2"/>
      <c r="L330" s="2"/>
      <c r="N330" s="2"/>
      <c r="O330" s="2"/>
      <c r="Q330" s="2"/>
      <c r="R330" s="2"/>
      <c r="T330" s="2"/>
      <c r="U330" s="2"/>
      <c r="X330" s="2"/>
    </row>
    <row r="331" spans="11:24">
      <c r="K331" s="2"/>
      <c r="L331" s="2"/>
      <c r="N331" s="2"/>
      <c r="O331" s="2"/>
      <c r="Q331" s="2"/>
      <c r="R331" s="2"/>
      <c r="T331" s="2"/>
      <c r="U331" s="2"/>
      <c r="X331" s="2"/>
    </row>
    <row r="332" spans="11:24">
      <c r="K332" s="2"/>
      <c r="L332" s="2"/>
      <c r="N332" s="2"/>
      <c r="O332" s="2"/>
      <c r="Q332" s="2"/>
      <c r="R332" s="2"/>
      <c r="T332" s="2"/>
      <c r="U332" s="2"/>
      <c r="X332" s="2"/>
    </row>
    <row r="333" spans="11:24">
      <c r="K333" s="2"/>
      <c r="L333" s="2"/>
      <c r="N333" s="2"/>
      <c r="O333" s="2"/>
      <c r="Q333" s="2"/>
      <c r="R333" s="2"/>
      <c r="T333" s="2"/>
      <c r="U333" s="2"/>
      <c r="X333" s="2"/>
    </row>
    <row r="334" spans="11:24">
      <c r="K334" s="2"/>
      <c r="L334" s="2"/>
      <c r="N334" s="2"/>
      <c r="O334" s="2"/>
      <c r="Q334" s="2"/>
      <c r="R334" s="2"/>
      <c r="T334" s="2"/>
      <c r="U334" s="2"/>
      <c r="X334" s="2"/>
    </row>
    <row r="335" spans="11:24">
      <c r="K335" s="2"/>
      <c r="L335" s="2"/>
      <c r="N335" s="2"/>
      <c r="O335" s="2"/>
      <c r="Q335" s="2"/>
      <c r="R335" s="2"/>
      <c r="T335" s="2"/>
      <c r="U335" s="2"/>
      <c r="X335" s="2"/>
    </row>
    <row r="336" spans="11:24">
      <c r="K336" s="2"/>
      <c r="L336" s="2"/>
      <c r="N336" s="2"/>
      <c r="O336" s="2"/>
      <c r="Q336" s="2"/>
      <c r="R336" s="2"/>
      <c r="T336" s="2"/>
      <c r="U336" s="2"/>
      <c r="X336" s="2"/>
    </row>
    <row r="337" spans="11:24">
      <c r="K337" s="2"/>
      <c r="L337" s="2"/>
      <c r="N337" s="2"/>
      <c r="O337" s="2"/>
      <c r="Q337" s="2"/>
      <c r="R337" s="2"/>
      <c r="T337" s="2"/>
      <c r="U337" s="2"/>
      <c r="X337" s="2"/>
    </row>
    <row r="338" spans="11:24">
      <c r="K338" s="2"/>
      <c r="L338" s="2"/>
      <c r="N338" s="2"/>
      <c r="O338" s="2"/>
      <c r="Q338" s="2"/>
      <c r="R338" s="2"/>
      <c r="T338" s="2"/>
      <c r="U338" s="2"/>
      <c r="X338" s="2"/>
    </row>
    <row r="339" spans="11:24">
      <c r="K339" s="2"/>
      <c r="L339" s="2"/>
      <c r="N339" s="2"/>
      <c r="O339" s="2"/>
      <c r="Q339" s="2"/>
      <c r="R339" s="2"/>
      <c r="T339" s="2"/>
      <c r="U339" s="2"/>
      <c r="X339" s="2"/>
    </row>
    <row r="340" spans="11:24">
      <c r="K340" s="2"/>
      <c r="L340" s="2"/>
      <c r="N340" s="2"/>
      <c r="O340" s="2"/>
      <c r="Q340" s="2"/>
      <c r="R340" s="2"/>
      <c r="T340" s="2"/>
      <c r="U340" s="2"/>
      <c r="X340" s="2"/>
    </row>
    <row r="341" spans="11:24">
      <c r="K341" s="2"/>
      <c r="L341" s="2"/>
      <c r="N341" s="2"/>
      <c r="O341" s="2"/>
      <c r="Q341" s="2"/>
      <c r="R341" s="2"/>
      <c r="T341" s="2"/>
      <c r="U341" s="2"/>
      <c r="X341" s="2"/>
    </row>
    <row r="342" spans="11:24">
      <c r="K342" s="2"/>
      <c r="L342" s="2"/>
      <c r="N342" s="2"/>
      <c r="O342" s="2"/>
      <c r="Q342" s="2"/>
      <c r="R342" s="2"/>
      <c r="T342" s="2"/>
      <c r="U342" s="2"/>
      <c r="X342" s="2"/>
    </row>
    <row r="343" spans="11:24">
      <c r="K343" s="2"/>
      <c r="L343" s="2"/>
      <c r="N343" s="2"/>
      <c r="O343" s="2"/>
      <c r="Q343" s="2"/>
      <c r="R343" s="2"/>
      <c r="T343" s="2"/>
      <c r="U343" s="2"/>
      <c r="X343" s="2"/>
    </row>
    <row r="344" spans="11:24">
      <c r="K344" s="2"/>
      <c r="L344" s="2"/>
      <c r="N344" s="2"/>
      <c r="O344" s="2"/>
      <c r="Q344" s="2"/>
      <c r="R344" s="2"/>
      <c r="T344" s="2"/>
      <c r="U344" s="2"/>
      <c r="X344" s="2"/>
    </row>
    <row r="345" spans="11:24">
      <c r="K345" s="2"/>
      <c r="L345" s="2"/>
      <c r="N345" s="2"/>
      <c r="O345" s="2"/>
      <c r="Q345" s="2"/>
      <c r="R345" s="2"/>
      <c r="T345" s="2"/>
      <c r="U345" s="2"/>
      <c r="X345" s="2"/>
    </row>
    <row r="346" spans="11:24">
      <c r="K346" s="2"/>
      <c r="L346" s="2"/>
      <c r="N346" s="2"/>
      <c r="O346" s="2"/>
      <c r="Q346" s="2"/>
      <c r="R346" s="2"/>
      <c r="T346" s="2"/>
      <c r="U346" s="2"/>
      <c r="X346" s="2"/>
    </row>
    <row r="347" spans="11:24">
      <c r="K347" s="2"/>
      <c r="L347" s="2"/>
      <c r="N347" s="2"/>
      <c r="O347" s="2"/>
      <c r="Q347" s="2"/>
      <c r="R347" s="2"/>
      <c r="T347" s="2"/>
      <c r="U347" s="2"/>
      <c r="X347" s="2"/>
    </row>
    <row r="348" spans="11:24">
      <c r="K348" s="2"/>
      <c r="L348" s="2"/>
      <c r="N348" s="2"/>
      <c r="O348" s="2"/>
      <c r="Q348" s="2"/>
      <c r="R348" s="2"/>
      <c r="T348" s="2"/>
      <c r="U348" s="2"/>
      <c r="X348" s="2"/>
    </row>
    <row r="349" spans="11:24">
      <c r="K349" s="2"/>
      <c r="L349" s="2"/>
      <c r="N349" s="2"/>
      <c r="O349" s="2"/>
      <c r="Q349" s="2"/>
      <c r="R349" s="2"/>
      <c r="T349" s="2"/>
      <c r="U349" s="2"/>
      <c r="X349" s="2"/>
    </row>
    <row r="350" spans="11:24">
      <c r="K350" s="2"/>
      <c r="L350" s="2"/>
      <c r="N350" s="2"/>
      <c r="O350" s="2"/>
      <c r="Q350" s="2"/>
      <c r="R350" s="2"/>
      <c r="T350" s="2"/>
      <c r="U350" s="2"/>
      <c r="X350" s="2"/>
    </row>
    <row r="351" spans="11:24">
      <c r="K351" s="2"/>
      <c r="L351" s="2"/>
      <c r="N351" s="2"/>
      <c r="O351" s="2"/>
      <c r="Q351" s="2"/>
      <c r="R351" s="2"/>
      <c r="T351" s="2"/>
      <c r="U351" s="2"/>
      <c r="X351" s="2"/>
    </row>
    <row r="352" spans="11:24">
      <c r="K352" s="2"/>
      <c r="L352" s="2"/>
      <c r="N352" s="2"/>
      <c r="O352" s="2"/>
      <c r="Q352" s="2"/>
      <c r="R352" s="2"/>
      <c r="T352" s="2"/>
      <c r="U352" s="2"/>
      <c r="X352" s="2"/>
    </row>
    <row r="353" spans="11:24">
      <c r="K353" s="2"/>
      <c r="L353" s="2"/>
      <c r="N353" s="2"/>
      <c r="O353" s="2"/>
      <c r="Q353" s="2"/>
      <c r="R353" s="2"/>
      <c r="T353" s="2"/>
      <c r="U353" s="2"/>
      <c r="X353" s="2"/>
    </row>
    <row r="354" spans="11:24">
      <c r="K354" s="2"/>
      <c r="L354" s="2"/>
      <c r="N354" s="2"/>
      <c r="O354" s="2"/>
      <c r="Q354" s="2"/>
      <c r="R354" s="2"/>
      <c r="T354" s="2"/>
      <c r="U354" s="2"/>
      <c r="X354" s="2"/>
    </row>
    <row r="355" spans="11:24">
      <c r="K355" s="2"/>
      <c r="L355" s="2"/>
      <c r="N355" s="2"/>
      <c r="O355" s="2"/>
      <c r="Q355" s="2"/>
      <c r="R355" s="2"/>
      <c r="T355" s="2"/>
      <c r="U355" s="2"/>
      <c r="X355" s="2"/>
    </row>
    <row r="356" spans="11:24">
      <c r="K356" s="2"/>
      <c r="L356" s="2"/>
      <c r="N356" s="2"/>
      <c r="O356" s="2"/>
      <c r="Q356" s="2"/>
      <c r="R356" s="2"/>
      <c r="T356" s="2"/>
      <c r="U356" s="2"/>
      <c r="X356" s="2"/>
    </row>
    <row r="357" spans="11:24">
      <c r="K357" s="2"/>
      <c r="L357" s="2"/>
      <c r="N357" s="2"/>
      <c r="O357" s="2"/>
      <c r="Q357" s="2"/>
      <c r="R357" s="2"/>
      <c r="T357" s="2"/>
      <c r="U357" s="2"/>
      <c r="X357" s="2"/>
    </row>
    <row r="358" spans="11:24">
      <c r="K358" s="2"/>
      <c r="L358" s="2"/>
      <c r="N358" s="2"/>
      <c r="O358" s="2"/>
      <c r="Q358" s="2"/>
      <c r="R358" s="2"/>
      <c r="T358" s="2"/>
      <c r="U358" s="2"/>
      <c r="X358" s="2"/>
    </row>
    <row r="359" spans="11:24">
      <c r="K359" s="2"/>
      <c r="L359" s="2"/>
      <c r="N359" s="2"/>
      <c r="O359" s="2"/>
      <c r="Q359" s="2"/>
      <c r="R359" s="2"/>
      <c r="T359" s="2"/>
      <c r="U359" s="2"/>
      <c r="X359" s="2"/>
    </row>
    <row r="360" spans="11:24">
      <c r="K360" s="2"/>
      <c r="L360" s="2"/>
      <c r="N360" s="2"/>
      <c r="O360" s="2"/>
      <c r="Q360" s="2"/>
      <c r="R360" s="2"/>
      <c r="T360" s="2"/>
      <c r="U360" s="2"/>
      <c r="X360" s="2"/>
    </row>
    <row r="361" spans="11:24">
      <c r="K361" s="2"/>
      <c r="L361" s="2"/>
      <c r="N361" s="2"/>
      <c r="O361" s="2"/>
      <c r="Q361" s="2"/>
      <c r="R361" s="2"/>
      <c r="T361" s="2"/>
      <c r="U361" s="2"/>
      <c r="X361" s="2"/>
    </row>
    <row r="362" spans="11:24">
      <c r="K362" s="2"/>
      <c r="L362" s="2"/>
      <c r="N362" s="2"/>
      <c r="O362" s="2"/>
      <c r="Q362" s="2"/>
      <c r="R362" s="2"/>
      <c r="T362" s="2"/>
      <c r="U362" s="2"/>
      <c r="X362" s="2"/>
    </row>
    <row r="363" spans="11:24">
      <c r="K363" s="2"/>
      <c r="L363" s="2"/>
      <c r="N363" s="2"/>
      <c r="O363" s="2"/>
      <c r="Q363" s="2"/>
      <c r="R363" s="2"/>
      <c r="T363" s="2"/>
      <c r="U363" s="2"/>
      <c r="X363" s="2"/>
    </row>
    <row r="364" spans="11:24">
      <c r="K364" s="2"/>
      <c r="L364" s="2"/>
      <c r="N364" s="2"/>
      <c r="O364" s="2"/>
      <c r="Q364" s="2"/>
      <c r="R364" s="2"/>
      <c r="T364" s="2"/>
      <c r="U364" s="2"/>
      <c r="X364" s="2"/>
    </row>
    <row r="365" spans="11:24">
      <c r="K365" s="2"/>
      <c r="L365" s="2"/>
      <c r="N365" s="2"/>
      <c r="O365" s="2"/>
      <c r="Q365" s="2"/>
      <c r="R365" s="2"/>
      <c r="T365" s="2"/>
      <c r="U365" s="2"/>
      <c r="X365" s="2"/>
    </row>
    <row r="366" spans="11:24">
      <c r="K366" s="2"/>
      <c r="L366" s="2"/>
      <c r="N366" s="2"/>
      <c r="O366" s="2"/>
      <c r="Q366" s="2"/>
      <c r="R366" s="2"/>
      <c r="T366" s="2"/>
      <c r="U366" s="2"/>
      <c r="X366" s="2"/>
    </row>
    <row r="367" spans="11:24">
      <c r="K367" s="2"/>
      <c r="L367" s="2"/>
      <c r="N367" s="2"/>
      <c r="O367" s="2"/>
      <c r="Q367" s="2"/>
      <c r="R367" s="2"/>
      <c r="T367" s="2"/>
      <c r="U367" s="2"/>
      <c r="X367" s="2"/>
    </row>
    <row r="368" spans="11:24">
      <c r="K368" s="2"/>
      <c r="L368" s="2"/>
      <c r="N368" s="2"/>
      <c r="O368" s="2"/>
      <c r="Q368" s="2"/>
      <c r="R368" s="2"/>
      <c r="T368" s="2"/>
      <c r="U368" s="2"/>
      <c r="X368" s="2"/>
    </row>
    <row r="369" spans="11:24">
      <c r="K369" s="2"/>
      <c r="L369" s="2"/>
      <c r="N369" s="2"/>
      <c r="O369" s="2"/>
      <c r="Q369" s="2"/>
      <c r="R369" s="2"/>
      <c r="T369" s="2"/>
      <c r="U369" s="2"/>
      <c r="X369" s="2"/>
    </row>
    <row r="370" spans="11:24">
      <c r="K370" s="2"/>
      <c r="L370" s="2"/>
      <c r="N370" s="2"/>
      <c r="O370" s="2"/>
      <c r="Q370" s="2"/>
      <c r="R370" s="2"/>
      <c r="T370" s="2"/>
      <c r="U370" s="2"/>
      <c r="X370" s="2"/>
    </row>
    <row r="371" spans="11:24">
      <c r="K371" s="2"/>
      <c r="L371" s="2"/>
      <c r="N371" s="2"/>
      <c r="O371" s="2"/>
      <c r="Q371" s="2"/>
      <c r="R371" s="2"/>
      <c r="T371" s="2"/>
      <c r="U371" s="2"/>
      <c r="X371" s="2"/>
    </row>
    <row r="372" spans="11:24">
      <c r="K372" s="2"/>
      <c r="L372" s="2"/>
      <c r="N372" s="2"/>
      <c r="O372" s="2"/>
      <c r="Q372" s="2"/>
      <c r="R372" s="2"/>
      <c r="T372" s="2"/>
      <c r="U372" s="2"/>
      <c r="X372" s="2"/>
    </row>
    <row r="373" spans="11:24">
      <c r="K373" s="2"/>
      <c r="L373" s="2"/>
      <c r="N373" s="2"/>
      <c r="O373" s="2"/>
      <c r="Q373" s="2"/>
      <c r="R373" s="2"/>
      <c r="T373" s="2"/>
      <c r="U373" s="2"/>
      <c r="X373" s="2"/>
    </row>
    <row r="374" spans="11:24">
      <c r="K374" s="2"/>
      <c r="L374" s="2"/>
      <c r="N374" s="2"/>
      <c r="O374" s="2"/>
      <c r="Q374" s="2"/>
      <c r="R374" s="2"/>
      <c r="T374" s="2"/>
      <c r="U374" s="2"/>
      <c r="X374" s="2"/>
    </row>
    <row r="375" spans="11:24">
      <c r="K375" s="2"/>
      <c r="L375" s="2"/>
      <c r="N375" s="2"/>
      <c r="O375" s="2"/>
      <c r="Q375" s="2"/>
      <c r="R375" s="2"/>
      <c r="T375" s="2"/>
      <c r="U375" s="2"/>
      <c r="X375" s="2"/>
    </row>
    <row r="376" spans="11:24">
      <c r="K376" s="2"/>
      <c r="L376" s="2"/>
      <c r="N376" s="2"/>
      <c r="O376" s="2"/>
      <c r="Q376" s="2"/>
      <c r="R376" s="2"/>
      <c r="T376" s="2"/>
      <c r="U376" s="2"/>
      <c r="X376" s="2"/>
    </row>
    <row r="377" spans="11:24">
      <c r="K377" s="2"/>
      <c r="L377" s="2"/>
      <c r="N377" s="2"/>
      <c r="O377" s="2"/>
      <c r="Q377" s="2"/>
      <c r="R377" s="2"/>
      <c r="T377" s="2"/>
      <c r="U377" s="2"/>
      <c r="X377" s="2"/>
    </row>
    <row r="378" spans="11:24">
      <c r="K378" s="2"/>
      <c r="L378" s="2"/>
      <c r="N378" s="2"/>
      <c r="O378" s="2"/>
      <c r="Q378" s="2"/>
      <c r="R378" s="2"/>
      <c r="T378" s="2"/>
      <c r="U378" s="2"/>
      <c r="X378" s="2"/>
    </row>
    <row r="379" spans="11:24">
      <c r="K379" s="2"/>
      <c r="L379" s="2"/>
      <c r="N379" s="2"/>
      <c r="O379" s="2"/>
      <c r="Q379" s="2"/>
      <c r="R379" s="2"/>
      <c r="T379" s="2"/>
      <c r="U379" s="2"/>
      <c r="X379" s="2"/>
    </row>
    <row r="380" spans="11:24">
      <c r="K380" s="2"/>
      <c r="L380" s="2"/>
      <c r="N380" s="2"/>
      <c r="O380" s="2"/>
      <c r="Q380" s="2"/>
      <c r="R380" s="2"/>
      <c r="T380" s="2"/>
      <c r="U380" s="2"/>
      <c r="X380" s="2"/>
    </row>
    <row r="381" spans="11:24">
      <c r="K381" s="2"/>
      <c r="L381" s="2"/>
      <c r="N381" s="2"/>
      <c r="O381" s="2"/>
      <c r="Q381" s="2"/>
      <c r="R381" s="2"/>
      <c r="T381" s="2"/>
      <c r="U381" s="2"/>
      <c r="X381" s="2"/>
    </row>
    <row r="382" spans="11:24">
      <c r="K382" s="2"/>
      <c r="L382" s="2"/>
      <c r="N382" s="2"/>
      <c r="O382" s="2"/>
      <c r="Q382" s="2"/>
      <c r="R382" s="2"/>
      <c r="T382" s="2"/>
      <c r="U382" s="2"/>
      <c r="X382" s="2"/>
    </row>
    <row r="383" spans="11:24">
      <c r="K383" s="2"/>
      <c r="L383" s="2"/>
      <c r="N383" s="2"/>
      <c r="O383" s="2"/>
      <c r="Q383" s="2"/>
      <c r="R383" s="2"/>
      <c r="T383" s="2"/>
      <c r="U383" s="2"/>
      <c r="X383" s="2"/>
    </row>
    <row r="384" spans="11:24">
      <c r="K384" s="2"/>
      <c r="L384" s="2"/>
      <c r="N384" s="2"/>
      <c r="O384" s="2"/>
      <c r="Q384" s="2"/>
      <c r="R384" s="2"/>
      <c r="T384" s="2"/>
      <c r="U384" s="2"/>
      <c r="X384" s="2"/>
    </row>
    <row r="385" spans="11:24">
      <c r="K385" s="2"/>
      <c r="L385" s="2"/>
      <c r="N385" s="2"/>
      <c r="O385" s="2"/>
      <c r="Q385" s="2"/>
      <c r="R385" s="2"/>
      <c r="T385" s="2"/>
      <c r="U385" s="2"/>
      <c r="X385" s="2"/>
    </row>
    <row r="386" spans="11:24">
      <c r="K386" s="2"/>
      <c r="L386" s="2"/>
      <c r="N386" s="2"/>
      <c r="O386" s="2"/>
      <c r="Q386" s="2"/>
      <c r="R386" s="2"/>
      <c r="T386" s="2"/>
      <c r="U386" s="2"/>
      <c r="X386" s="2"/>
    </row>
    <row r="387" spans="11:24">
      <c r="K387" s="2"/>
      <c r="L387" s="2"/>
      <c r="N387" s="2"/>
      <c r="O387" s="2"/>
      <c r="Q387" s="2"/>
      <c r="R387" s="2"/>
      <c r="T387" s="2"/>
      <c r="U387" s="2"/>
      <c r="X387" s="2"/>
    </row>
    <row r="388" spans="11:24">
      <c r="K388" s="2"/>
      <c r="L388" s="2"/>
      <c r="N388" s="2"/>
      <c r="O388" s="2"/>
      <c r="Q388" s="2"/>
      <c r="R388" s="2"/>
      <c r="T388" s="2"/>
      <c r="U388" s="2"/>
      <c r="X388" s="2"/>
    </row>
    <row r="389" spans="11:24">
      <c r="K389" s="2"/>
      <c r="L389" s="2"/>
      <c r="N389" s="2"/>
      <c r="O389" s="2"/>
      <c r="Q389" s="2"/>
      <c r="R389" s="2"/>
      <c r="T389" s="2"/>
      <c r="U389" s="2"/>
      <c r="X389" s="2"/>
    </row>
    <row r="390" spans="11:24">
      <c r="K390" s="2"/>
      <c r="L390" s="2"/>
      <c r="N390" s="2"/>
      <c r="O390" s="2"/>
      <c r="Q390" s="2"/>
      <c r="R390" s="2"/>
      <c r="T390" s="2"/>
      <c r="U390" s="2"/>
      <c r="X390" s="2"/>
    </row>
    <row r="391" spans="11:24">
      <c r="K391" s="2"/>
      <c r="L391" s="2"/>
      <c r="N391" s="2"/>
      <c r="O391" s="2"/>
      <c r="Q391" s="2"/>
      <c r="R391" s="2"/>
      <c r="T391" s="2"/>
      <c r="U391" s="2"/>
      <c r="X391" s="2"/>
    </row>
    <row r="392" spans="11:24">
      <c r="K392" s="2"/>
      <c r="L392" s="2"/>
      <c r="N392" s="2"/>
      <c r="O392" s="2"/>
      <c r="Q392" s="2"/>
      <c r="R392" s="2"/>
      <c r="T392" s="2"/>
      <c r="U392" s="2"/>
      <c r="X392" s="2"/>
    </row>
    <row r="393" spans="11:24">
      <c r="K393" s="2"/>
      <c r="L393" s="2"/>
      <c r="N393" s="2"/>
      <c r="O393" s="2"/>
      <c r="Q393" s="2"/>
      <c r="R393" s="2"/>
      <c r="T393" s="2"/>
      <c r="U393" s="2"/>
      <c r="X393" s="2"/>
    </row>
    <row r="394" spans="11:24">
      <c r="K394" s="2"/>
      <c r="L394" s="2"/>
      <c r="N394" s="2"/>
      <c r="O394" s="2"/>
      <c r="Q394" s="2"/>
      <c r="R394" s="2"/>
      <c r="T394" s="2"/>
      <c r="U394" s="2"/>
      <c r="X394" s="2"/>
    </row>
    <row r="395" spans="11:24">
      <c r="K395" s="2"/>
      <c r="L395" s="2"/>
      <c r="N395" s="2"/>
      <c r="O395" s="2"/>
      <c r="Q395" s="2"/>
      <c r="R395" s="2"/>
      <c r="T395" s="2"/>
      <c r="U395" s="2"/>
      <c r="X395" s="2"/>
    </row>
    <row r="396" spans="11:24">
      <c r="K396" s="2"/>
      <c r="L396" s="2"/>
      <c r="N396" s="2"/>
      <c r="O396" s="2"/>
      <c r="Q396" s="2"/>
      <c r="R396" s="2"/>
      <c r="T396" s="2"/>
      <c r="U396" s="2"/>
      <c r="X396" s="2"/>
    </row>
    <row r="397" spans="11:24">
      <c r="K397" s="2"/>
      <c r="L397" s="2"/>
      <c r="N397" s="2"/>
      <c r="O397" s="2"/>
      <c r="Q397" s="2"/>
      <c r="R397" s="2"/>
      <c r="T397" s="2"/>
      <c r="U397" s="2"/>
      <c r="X397" s="2"/>
    </row>
    <row r="398" spans="11:24">
      <c r="K398" s="2"/>
      <c r="L398" s="2"/>
      <c r="N398" s="2"/>
      <c r="O398" s="2"/>
      <c r="Q398" s="2"/>
      <c r="R398" s="2"/>
      <c r="T398" s="2"/>
      <c r="U398" s="2"/>
      <c r="X398" s="2"/>
    </row>
    <row r="399" spans="11:24">
      <c r="K399" s="2"/>
      <c r="L399" s="2"/>
      <c r="N399" s="2"/>
      <c r="O399" s="2"/>
      <c r="Q399" s="2"/>
      <c r="R399" s="2"/>
      <c r="T399" s="2"/>
      <c r="U399" s="2"/>
      <c r="X399" s="2"/>
    </row>
    <row r="400" spans="11:24">
      <c r="K400" s="2"/>
      <c r="L400" s="2"/>
      <c r="N400" s="2"/>
      <c r="O400" s="2"/>
      <c r="Q400" s="2"/>
      <c r="R400" s="2"/>
      <c r="T400" s="2"/>
      <c r="U400" s="2"/>
      <c r="X400" s="2"/>
    </row>
    <row r="401" spans="11:24">
      <c r="K401" s="2"/>
      <c r="L401" s="2"/>
      <c r="N401" s="2"/>
      <c r="O401" s="2"/>
      <c r="Q401" s="2"/>
      <c r="R401" s="2"/>
      <c r="T401" s="2"/>
      <c r="U401" s="2"/>
      <c r="X401" s="2"/>
    </row>
    <row r="402" spans="11:24">
      <c r="K402" s="2"/>
      <c r="L402" s="2"/>
      <c r="N402" s="2"/>
      <c r="O402" s="2"/>
      <c r="Q402" s="2"/>
      <c r="R402" s="2"/>
      <c r="T402" s="2"/>
      <c r="U402" s="2"/>
      <c r="X402" s="2"/>
    </row>
    <row r="403" spans="11:24">
      <c r="K403" s="2"/>
      <c r="L403" s="2"/>
      <c r="N403" s="2"/>
      <c r="O403" s="2"/>
      <c r="Q403" s="2"/>
      <c r="R403" s="2"/>
      <c r="T403" s="2"/>
      <c r="U403" s="2"/>
      <c r="X403" s="2"/>
    </row>
    <row r="404" spans="11:24">
      <c r="K404" s="2"/>
      <c r="L404" s="2"/>
      <c r="N404" s="2"/>
      <c r="O404" s="2"/>
      <c r="Q404" s="2"/>
      <c r="R404" s="2"/>
      <c r="T404" s="2"/>
      <c r="U404" s="2"/>
      <c r="X404" s="2"/>
    </row>
    <row r="405" spans="11:24">
      <c r="K405" s="2"/>
      <c r="L405" s="2"/>
      <c r="N405" s="2"/>
      <c r="O405" s="2"/>
      <c r="Q405" s="2"/>
      <c r="R405" s="2"/>
      <c r="T405" s="2"/>
      <c r="U405" s="2"/>
      <c r="X405" s="2"/>
    </row>
    <row r="406" spans="11:24">
      <c r="K406" s="2"/>
      <c r="L406" s="2"/>
      <c r="N406" s="2"/>
      <c r="O406" s="2"/>
      <c r="Q406" s="2"/>
      <c r="R406" s="2"/>
      <c r="T406" s="2"/>
      <c r="U406" s="2"/>
      <c r="X406" s="2"/>
    </row>
    <row r="407" spans="11:24">
      <c r="K407" s="2"/>
      <c r="L407" s="2"/>
      <c r="N407" s="2"/>
      <c r="O407" s="2"/>
      <c r="Q407" s="2"/>
      <c r="R407" s="2"/>
      <c r="T407" s="2"/>
      <c r="U407" s="2"/>
      <c r="X407" s="2"/>
    </row>
    <row r="408" spans="11:24">
      <c r="K408" s="2"/>
      <c r="L408" s="2"/>
      <c r="N408" s="2"/>
      <c r="O408" s="2"/>
      <c r="Q408" s="2"/>
      <c r="R408" s="2"/>
      <c r="T408" s="2"/>
      <c r="U408" s="2"/>
      <c r="X408" s="2"/>
    </row>
    <row r="409" spans="11:24">
      <c r="K409" s="2"/>
      <c r="L409" s="2"/>
      <c r="N409" s="2"/>
      <c r="O409" s="2"/>
      <c r="Q409" s="2"/>
      <c r="R409" s="2"/>
      <c r="T409" s="2"/>
      <c r="U409" s="2"/>
      <c r="X409" s="2"/>
    </row>
    <row r="410" spans="11:24">
      <c r="K410" s="2"/>
      <c r="L410" s="2"/>
      <c r="N410" s="2"/>
      <c r="O410" s="2"/>
      <c r="Q410" s="2"/>
      <c r="R410" s="2"/>
      <c r="T410" s="2"/>
      <c r="U410" s="2"/>
      <c r="X410" s="2"/>
    </row>
    <row r="411" spans="11:24">
      <c r="K411" s="2"/>
      <c r="L411" s="2"/>
      <c r="N411" s="2"/>
      <c r="O411" s="2"/>
      <c r="Q411" s="2"/>
      <c r="R411" s="2"/>
      <c r="T411" s="2"/>
      <c r="U411" s="2"/>
      <c r="X411" s="2"/>
    </row>
    <row r="412" spans="11:24">
      <c r="K412" s="2"/>
      <c r="L412" s="2"/>
      <c r="N412" s="2"/>
      <c r="O412" s="2"/>
      <c r="Q412" s="2"/>
      <c r="R412" s="2"/>
      <c r="T412" s="2"/>
      <c r="U412" s="2"/>
      <c r="X412" s="2"/>
    </row>
    <row r="413" spans="11:24">
      <c r="K413" s="2"/>
      <c r="L413" s="2"/>
      <c r="N413" s="2"/>
      <c r="O413" s="2"/>
      <c r="Q413" s="2"/>
      <c r="R413" s="2"/>
      <c r="T413" s="2"/>
      <c r="U413" s="2"/>
      <c r="X413" s="2"/>
    </row>
    <row r="414" spans="11:24">
      <c r="K414" s="2"/>
      <c r="L414" s="2"/>
      <c r="N414" s="2"/>
      <c r="O414" s="2"/>
      <c r="Q414" s="2"/>
      <c r="R414" s="2"/>
      <c r="T414" s="2"/>
      <c r="U414" s="2"/>
      <c r="X414" s="2"/>
    </row>
    <row r="415" spans="11:24">
      <c r="K415" s="2"/>
      <c r="L415" s="2"/>
      <c r="N415" s="2"/>
      <c r="O415" s="2"/>
      <c r="Q415" s="2"/>
      <c r="R415" s="2"/>
      <c r="T415" s="2"/>
      <c r="U415" s="2"/>
      <c r="X415" s="2"/>
    </row>
    <row r="416" spans="11:24">
      <c r="K416" s="2"/>
      <c r="L416" s="2"/>
      <c r="N416" s="2"/>
      <c r="O416" s="2"/>
      <c r="Q416" s="2"/>
      <c r="R416" s="2"/>
      <c r="T416" s="2"/>
      <c r="U416" s="2"/>
      <c r="X416" s="2"/>
    </row>
    <row r="417" spans="11:24">
      <c r="K417" s="2"/>
      <c r="L417" s="2"/>
      <c r="N417" s="2"/>
      <c r="O417" s="2"/>
      <c r="Q417" s="2"/>
      <c r="R417" s="2"/>
      <c r="T417" s="2"/>
      <c r="U417" s="2"/>
      <c r="X417" s="2"/>
    </row>
    <row r="418" spans="11:24">
      <c r="K418" s="2"/>
      <c r="L418" s="2"/>
      <c r="N418" s="2"/>
      <c r="O418" s="2"/>
      <c r="Q418" s="2"/>
      <c r="R418" s="2"/>
      <c r="T418" s="2"/>
      <c r="U418" s="2"/>
      <c r="X418" s="2"/>
    </row>
    <row r="419" spans="11:24">
      <c r="K419" s="2"/>
      <c r="L419" s="2"/>
      <c r="N419" s="2"/>
      <c r="O419" s="2"/>
      <c r="Q419" s="2"/>
      <c r="R419" s="2"/>
      <c r="T419" s="2"/>
      <c r="U419" s="2"/>
      <c r="X419" s="2"/>
    </row>
    <row r="420" spans="11:24">
      <c r="K420" s="2"/>
      <c r="L420" s="2"/>
      <c r="N420" s="2"/>
      <c r="O420" s="2"/>
      <c r="Q420" s="2"/>
      <c r="R420" s="2"/>
      <c r="T420" s="2"/>
      <c r="U420" s="2"/>
      <c r="X420" s="2"/>
    </row>
    <row r="421" spans="11:24">
      <c r="K421" s="2"/>
      <c r="L421" s="2"/>
      <c r="N421" s="2"/>
      <c r="O421" s="2"/>
      <c r="Q421" s="2"/>
      <c r="R421" s="2"/>
      <c r="T421" s="2"/>
      <c r="U421" s="2"/>
      <c r="X421" s="2"/>
    </row>
    <row r="422" spans="11:24">
      <c r="K422" s="2"/>
      <c r="L422" s="2"/>
      <c r="N422" s="2"/>
      <c r="O422" s="2"/>
      <c r="Q422" s="2"/>
      <c r="R422" s="2"/>
      <c r="T422" s="2"/>
      <c r="U422" s="2"/>
      <c r="X422" s="2"/>
    </row>
    <row r="423" spans="11:24">
      <c r="K423" s="2"/>
      <c r="L423" s="2"/>
      <c r="N423" s="2"/>
      <c r="O423" s="2"/>
      <c r="Q423" s="2"/>
      <c r="R423" s="2"/>
      <c r="T423" s="2"/>
      <c r="U423" s="2"/>
      <c r="X423" s="2"/>
    </row>
    <row r="424" spans="11:24">
      <c r="K424" s="2"/>
      <c r="L424" s="2"/>
      <c r="N424" s="2"/>
      <c r="O424" s="2"/>
      <c r="Q424" s="2"/>
      <c r="R424" s="2"/>
      <c r="T424" s="2"/>
      <c r="U424" s="2"/>
      <c r="X424" s="2"/>
    </row>
    <row r="425" spans="11:24">
      <c r="K425" s="2"/>
      <c r="L425" s="2"/>
      <c r="N425" s="2"/>
      <c r="O425" s="2"/>
      <c r="Q425" s="2"/>
      <c r="R425" s="2"/>
      <c r="T425" s="2"/>
      <c r="U425" s="2"/>
      <c r="X425" s="2"/>
    </row>
    <row r="426" spans="11:24">
      <c r="K426" s="2"/>
      <c r="L426" s="2"/>
      <c r="N426" s="2"/>
      <c r="O426" s="2"/>
      <c r="Q426" s="2"/>
      <c r="R426" s="2"/>
      <c r="T426" s="2"/>
      <c r="U426" s="2"/>
      <c r="X426" s="2"/>
    </row>
    <row r="427" spans="11:24">
      <c r="K427" s="2"/>
      <c r="L427" s="2"/>
      <c r="N427" s="2"/>
      <c r="O427" s="2"/>
      <c r="Q427" s="2"/>
      <c r="R427" s="2"/>
      <c r="T427" s="2"/>
      <c r="U427" s="2"/>
      <c r="X427" s="2"/>
    </row>
    <row r="428" spans="11:24">
      <c r="K428" s="2"/>
      <c r="L428" s="2"/>
      <c r="N428" s="2"/>
      <c r="O428" s="2"/>
      <c r="Q428" s="2"/>
      <c r="R428" s="2"/>
      <c r="T428" s="2"/>
      <c r="U428" s="2"/>
      <c r="X428" s="2"/>
    </row>
    <row r="429" spans="11:24">
      <c r="K429" s="2"/>
      <c r="L429" s="2"/>
      <c r="N429" s="2"/>
      <c r="O429" s="2"/>
      <c r="Q429" s="2"/>
      <c r="R429" s="2"/>
      <c r="T429" s="2"/>
      <c r="U429" s="2"/>
      <c r="X429" s="2"/>
    </row>
    <row r="430" spans="11:24">
      <c r="K430" s="2"/>
      <c r="L430" s="2"/>
      <c r="N430" s="2"/>
      <c r="O430" s="2"/>
      <c r="Q430" s="2"/>
      <c r="R430" s="2"/>
      <c r="T430" s="2"/>
      <c r="U430" s="2"/>
      <c r="X430" s="2"/>
    </row>
    <row r="431" spans="11:24">
      <c r="K431" s="2"/>
      <c r="L431" s="2"/>
      <c r="N431" s="2"/>
      <c r="O431" s="2"/>
      <c r="Q431" s="2"/>
      <c r="R431" s="2"/>
      <c r="T431" s="2"/>
      <c r="U431" s="2"/>
      <c r="X431" s="2"/>
    </row>
    <row r="432" spans="11:24">
      <c r="K432" s="2"/>
      <c r="L432" s="2"/>
      <c r="N432" s="2"/>
      <c r="O432" s="2"/>
      <c r="Q432" s="2"/>
      <c r="R432" s="2"/>
      <c r="T432" s="2"/>
      <c r="U432" s="2"/>
      <c r="X432" s="2"/>
    </row>
    <row r="433" spans="11:24">
      <c r="K433" s="2"/>
      <c r="L433" s="2"/>
      <c r="N433" s="2"/>
      <c r="O433" s="2"/>
      <c r="Q433" s="2"/>
      <c r="R433" s="2"/>
      <c r="T433" s="2"/>
      <c r="U433" s="2"/>
      <c r="X433" s="2"/>
    </row>
    <row r="434" spans="11:24">
      <c r="K434" s="2"/>
      <c r="L434" s="2"/>
      <c r="N434" s="2"/>
      <c r="O434" s="2"/>
      <c r="Q434" s="2"/>
      <c r="R434" s="2"/>
      <c r="T434" s="2"/>
      <c r="U434" s="2"/>
      <c r="X434" s="2"/>
    </row>
    <row r="435" spans="11:24">
      <c r="K435" s="2"/>
      <c r="L435" s="2"/>
      <c r="N435" s="2"/>
      <c r="O435" s="2"/>
      <c r="Q435" s="2"/>
      <c r="R435" s="2"/>
      <c r="T435" s="2"/>
      <c r="U435" s="2"/>
      <c r="X435" s="2"/>
    </row>
    <row r="436" spans="11:24">
      <c r="K436" s="2"/>
      <c r="L436" s="2"/>
      <c r="N436" s="2"/>
      <c r="O436" s="2"/>
      <c r="Q436" s="2"/>
      <c r="R436" s="2"/>
      <c r="T436" s="2"/>
      <c r="U436" s="2"/>
      <c r="X436" s="2"/>
    </row>
    <row r="437" spans="11:24">
      <c r="K437" s="2"/>
      <c r="L437" s="2"/>
      <c r="N437" s="2"/>
      <c r="O437" s="2"/>
      <c r="Q437" s="2"/>
      <c r="R437" s="2"/>
      <c r="T437" s="2"/>
      <c r="U437" s="2"/>
      <c r="X437" s="2"/>
    </row>
    <row r="438" spans="11:24">
      <c r="K438" s="2"/>
      <c r="L438" s="2"/>
      <c r="N438" s="2"/>
      <c r="O438" s="2"/>
      <c r="Q438" s="2"/>
      <c r="R438" s="2"/>
      <c r="T438" s="2"/>
      <c r="U438" s="2"/>
      <c r="X438" s="2"/>
    </row>
    <row r="439" spans="11:24">
      <c r="K439" s="2"/>
      <c r="L439" s="2"/>
      <c r="N439" s="2"/>
      <c r="O439" s="2"/>
      <c r="Q439" s="2"/>
      <c r="R439" s="2"/>
      <c r="T439" s="2"/>
      <c r="U439" s="2"/>
      <c r="X439" s="2"/>
    </row>
    <row r="440" spans="11:24">
      <c r="K440" s="2"/>
      <c r="L440" s="2"/>
      <c r="N440" s="2"/>
      <c r="O440" s="2"/>
      <c r="Q440" s="2"/>
      <c r="R440" s="2"/>
      <c r="T440" s="2"/>
      <c r="U440" s="2"/>
      <c r="X440" s="2"/>
    </row>
    <row r="441" spans="11:24">
      <c r="K441" s="2"/>
      <c r="L441" s="2"/>
      <c r="N441" s="2"/>
      <c r="O441" s="2"/>
      <c r="Q441" s="2"/>
      <c r="R441" s="2"/>
      <c r="T441" s="2"/>
      <c r="U441" s="2"/>
      <c r="X441" s="2"/>
    </row>
    <row r="442" spans="11:24">
      <c r="K442" s="2"/>
      <c r="L442" s="2"/>
      <c r="N442" s="2"/>
      <c r="O442" s="2"/>
      <c r="Q442" s="2"/>
      <c r="R442" s="2"/>
      <c r="T442" s="2"/>
      <c r="U442" s="2"/>
      <c r="X442" s="2"/>
    </row>
    <row r="443" spans="11:24">
      <c r="K443" s="2"/>
      <c r="L443" s="2"/>
      <c r="N443" s="2"/>
      <c r="O443" s="2"/>
      <c r="Q443" s="2"/>
      <c r="R443" s="2"/>
      <c r="T443" s="2"/>
      <c r="U443" s="2"/>
      <c r="X443" s="2"/>
    </row>
    <row r="444" spans="11:24">
      <c r="K444" s="2"/>
      <c r="L444" s="2"/>
      <c r="N444" s="2"/>
      <c r="O444" s="2"/>
      <c r="Q444" s="2"/>
      <c r="R444" s="2"/>
      <c r="T444" s="2"/>
      <c r="U444" s="2"/>
      <c r="X444" s="2"/>
    </row>
    <row r="445" spans="11:24">
      <c r="K445" s="2"/>
      <c r="L445" s="2"/>
      <c r="N445" s="2"/>
      <c r="O445" s="2"/>
      <c r="Q445" s="2"/>
      <c r="R445" s="2"/>
      <c r="T445" s="2"/>
      <c r="U445" s="2"/>
      <c r="X445" s="2"/>
    </row>
    <row r="446" spans="11:24">
      <c r="K446" s="2"/>
      <c r="L446" s="2"/>
      <c r="N446" s="2"/>
      <c r="O446" s="2"/>
      <c r="Q446" s="2"/>
      <c r="R446" s="2"/>
      <c r="T446" s="2"/>
      <c r="U446" s="2"/>
      <c r="X446" s="2"/>
    </row>
    <row r="447" spans="11:24">
      <c r="K447" s="2"/>
      <c r="L447" s="2"/>
      <c r="N447" s="2"/>
      <c r="O447" s="2"/>
      <c r="Q447" s="2"/>
      <c r="R447" s="2"/>
      <c r="T447" s="2"/>
      <c r="U447" s="2"/>
      <c r="X447" s="2"/>
    </row>
    <row r="448" spans="11:24">
      <c r="K448" s="2"/>
      <c r="L448" s="2"/>
      <c r="N448" s="2"/>
      <c r="O448" s="2"/>
      <c r="Q448" s="2"/>
      <c r="R448" s="2"/>
      <c r="T448" s="2"/>
      <c r="U448" s="2"/>
      <c r="X448" s="2"/>
    </row>
    <row r="449" spans="11:24">
      <c r="K449" s="2"/>
      <c r="L449" s="2"/>
      <c r="N449" s="2"/>
      <c r="O449" s="2"/>
      <c r="Q449" s="2"/>
      <c r="R449" s="2"/>
      <c r="T449" s="2"/>
      <c r="U449" s="2"/>
      <c r="X449" s="2"/>
    </row>
    <row r="450" spans="11:24">
      <c r="K450" s="2"/>
      <c r="L450" s="2"/>
      <c r="N450" s="2"/>
      <c r="O450" s="2"/>
      <c r="Q450" s="2"/>
      <c r="R450" s="2"/>
      <c r="T450" s="2"/>
      <c r="U450" s="2"/>
      <c r="X450" s="2"/>
    </row>
    <row r="451" spans="11:24">
      <c r="K451" s="2"/>
      <c r="L451" s="2"/>
      <c r="N451" s="2"/>
      <c r="O451" s="2"/>
      <c r="Q451" s="2"/>
      <c r="R451" s="2"/>
      <c r="T451" s="2"/>
      <c r="U451" s="2"/>
      <c r="X451" s="2"/>
    </row>
    <row r="452" spans="11:24">
      <c r="K452" s="2"/>
      <c r="L452" s="2"/>
      <c r="N452" s="2"/>
      <c r="O452" s="2"/>
      <c r="Q452" s="2"/>
      <c r="R452" s="2"/>
      <c r="T452" s="2"/>
      <c r="U452" s="2"/>
      <c r="X452" s="2"/>
    </row>
    <row r="453" spans="11:24">
      <c r="K453" s="2"/>
      <c r="L453" s="2"/>
      <c r="N453" s="2"/>
      <c r="O453" s="2"/>
      <c r="Q453" s="2"/>
      <c r="R453" s="2"/>
      <c r="T453" s="2"/>
      <c r="U453" s="2"/>
      <c r="X453" s="2"/>
    </row>
    <row r="454" spans="11:24">
      <c r="K454" s="2"/>
      <c r="L454" s="2"/>
      <c r="N454" s="2"/>
      <c r="O454" s="2"/>
      <c r="Q454" s="2"/>
      <c r="R454" s="2"/>
      <c r="T454" s="2"/>
      <c r="U454" s="2"/>
      <c r="X454" s="2"/>
    </row>
    <row r="455" spans="11:24">
      <c r="K455" s="2"/>
      <c r="L455" s="2"/>
      <c r="N455" s="2"/>
      <c r="O455" s="2"/>
      <c r="Q455" s="2"/>
      <c r="R455" s="2"/>
      <c r="T455" s="2"/>
      <c r="U455" s="2"/>
      <c r="X455" s="2"/>
    </row>
    <row r="456" spans="11:24">
      <c r="K456" s="2"/>
      <c r="L456" s="2"/>
      <c r="N456" s="2"/>
      <c r="O456" s="2"/>
      <c r="Q456" s="2"/>
      <c r="R456" s="2"/>
      <c r="T456" s="2"/>
      <c r="U456" s="2"/>
      <c r="X456" s="2"/>
    </row>
    <row r="457" spans="11:24">
      <c r="K457" s="2"/>
      <c r="L457" s="2"/>
      <c r="N457" s="2"/>
      <c r="O457" s="2"/>
      <c r="Q457" s="2"/>
      <c r="R457" s="2"/>
      <c r="T457" s="2"/>
      <c r="U457" s="2"/>
      <c r="X457" s="2"/>
    </row>
    <row r="458" spans="11:24">
      <c r="K458" s="2"/>
      <c r="L458" s="2"/>
      <c r="N458" s="2"/>
      <c r="O458" s="2"/>
      <c r="Q458" s="2"/>
      <c r="R458" s="2"/>
      <c r="T458" s="2"/>
      <c r="U458" s="2"/>
      <c r="X458" s="2"/>
    </row>
    <row r="459" spans="11:24">
      <c r="K459" s="2"/>
      <c r="L459" s="2"/>
      <c r="N459" s="2"/>
      <c r="O459" s="2"/>
      <c r="Q459" s="2"/>
      <c r="R459" s="2"/>
      <c r="T459" s="2"/>
      <c r="U459" s="2"/>
      <c r="X459" s="2"/>
    </row>
    <row r="460" spans="11:24">
      <c r="K460" s="2"/>
      <c r="L460" s="2"/>
      <c r="N460" s="2"/>
      <c r="O460" s="2"/>
      <c r="Q460" s="2"/>
      <c r="R460" s="2"/>
      <c r="T460" s="2"/>
      <c r="U460" s="2"/>
      <c r="X460" s="2"/>
    </row>
    <row r="461" spans="11:24">
      <c r="K461" s="2"/>
      <c r="L461" s="2"/>
      <c r="N461" s="2"/>
      <c r="O461" s="2"/>
      <c r="Q461" s="2"/>
      <c r="R461" s="2"/>
      <c r="T461" s="2"/>
      <c r="U461" s="2"/>
      <c r="X461" s="2"/>
    </row>
    <row r="462" spans="11:24">
      <c r="K462" s="2"/>
      <c r="L462" s="2"/>
      <c r="N462" s="2"/>
      <c r="O462" s="2"/>
      <c r="Q462" s="2"/>
      <c r="R462" s="2"/>
      <c r="T462" s="2"/>
      <c r="U462" s="2"/>
      <c r="X462" s="2"/>
    </row>
    <row r="463" spans="11:24">
      <c r="K463" s="2"/>
      <c r="L463" s="2"/>
      <c r="N463" s="2"/>
      <c r="O463" s="2"/>
      <c r="Q463" s="2"/>
      <c r="R463" s="2"/>
      <c r="T463" s="2"/>
      <c r="U463" s="2"/>
      <c r="X463" s="2"/>
    </row>
    <row r="464" spans="11:24">
      <c r="K464" s="2"/>
      <c r="L464" s="2"/>
      <c r="N464" s="2"/>
      <c r="O464" s="2"/>
      <c r="Q464" s="2"/>
      <c r="R464" s="2"/>
      <c r="T464" s="2"/>
      <c r="U464" s="2"/>
      <c r="X464" s="2"/>
    </row>
    <row r="465" spans="11:24">
      <c r="K465" s="2"/>
      <c r="L465" s="2"/>
      <c r="N465" s="2"/>
      <c r="O465" s="2"/>
      <c r="Q465" s="2"/>
      <c r="R465" s="2"/>
      <c r="T465" s="2"/>
      <c r="U465" s="2"/>
      <c r="X465" s="2"/>
    </row>
    <row r="466" spans="11:24">
      <c r="K466" s="2"/>
      <c r="L466" s="2"/>
      <c r="N466" s="2"/>
      <c r="O466" s="2"/>
      <c r="Q466" s="2"/>
      <c r="R466" s="2"/>
      <c r="T466" s="2"/>
      <c r="U466" s="2"/>
      <c r="X466" s="2"/>
    </row>
    <row r="467" spans="11:24">
      <c r="K467" s="2"/>
      <c r="L467" s="2"/>
      <c r="N467" s="2"/>
      <c r="O467" s="2"/>
      <c r="Q467" s="2"/>
      <c r="R467" s="2"/>
      <c r="T467" s="2"/>
      <c r="U467" s="2"/>
      <c r="X467" s="2"/>
    </row>
    <row r="468" spans="11:24">
      <c r="K468" s="2"/>
      <c r="L468" s="2"/>
      <c r="N468" s="2"/>
      <c r="O468" s="2"/>
      <c r="Q468" s="2"/>
      <c r="R468" s="2"/>
      <c r="T468" s="2"/>
      <c r="U468" s="2"/>
      <c r="X468" s="2"/>
    </row>
    <row r="469" spans="11:24">
      <c r="K469" s="2"/>
      <c r="L469" s="2"/>
      <c r="N469" s="2"/>
      <c r="O469" s="2"/>
      <c r="Q469" s="2"/>
      <c r="R469" s="2"/>
      <c r="T469" s="2"/>
      <c r="U469" s="2"/>
      <c r="X469" s="2"/>
    </row>
    <row r="470" spans="11:24">
      <c r="K470" s="2"/>
      <c r="L470" s="2"/>
      <c r="N470" s="2"/>
      <c r="O470" s="2"/>
      <c r="Q470" s="2"/>
      <c r="R470" s="2"/>
      <c r="T470" s="2"/>
      <c r="U470" s="2"/>
      <c r="X470" s="2"/>
    </row>
    <row r="471" spans="11:24">
      <c r="K471" s="2"/>
      <c r="L471" s="2"/>
      <c r="N471" s="2"/>
      <c r="O471" s="2"/>
      <c r="Q471" s="2"/>
      <c r="R471" s="2"/>
      <c r="T471" s="2"/>
      <c r="U471" s="2"/>
      <c r="X471" s="2"/>
    </row>
    <row r="472" spans="11:24">
      <c r="K472" s="2"/>
      <c r="L472" s="2"/>
      <c r="N472" s="2"/>
      <c r="O472" s="2"/>
      <c r="Q472" s="2"/>
      <c r="R472" s="2"/>
      <c r="T472" s="2"/>
      <c r="U472" s="2"/>
      <c r="X472" s="2"/>
    </row>
    <row r="473" spans="11:24">
      <c r="K473" s="2"/>
      <c r="L473" s="2"/>
      <c r="N473" s="2"/>
      <c r="O473" s="2"/>
      <c r="Q473" s="2"/>
      <c r="R473" s="2"/>
      <c r="T473" s="2"/>
      <c r="U473" s="2"/>
      <c r="X473" s="2"/>
    </row>
    <row r="474" spans="11:24">
      <c r="K474" s="2"/>
      <c r="L474" s="2"/>
      <c r="N474" s="2"/>
      <c r="O474" s="2"/>
      <c r="Q474" s="2"/>
      <c r="R474" s="2"/>
      <c r="T474" s="2"/>
      <c r="U474" s="2"/>
      <c r="X474" s="2"/>
    </row>
    <row r="475" spans="11:24">
      <c r="K475" s="2"/>
      <c r="L475" s="2"/>
      <c r="N475" s="2"/>
      <c r="O475" s="2"/>
      <c r="Q475" s="2"/>
      <c r="R475" s="2"/>
      <c r="T475" s="2"/>
      <c r="U475" s="2"/>
      <c r="X475" s="2"/>
    </row>
    <row r="476" spans="11:24">
      <c r="K476" s="2"/>
      <c r="L476" s="2"/>
      <c r="N476" s="2"/>
      <c r="O476" s="2"/>
      <c r="Q476" s="2"/>
      <c r="R476" s="2"/>
      <c r="T476" s="2"/>
      <c r="U476" s="2"/>
      <c r="X476" s="2"/>
    </row>
    <row r="477" spans="11:24">
      <c r="K477" s="2"/>
      <c r="L477" s="2"/>
      <c r="N477" s="2"/>
      <c r="O477" s="2"/>
      <c r="Q477" s="2"/>
      <c r="R477" s="2"/>
      <c r="T477" s="2"/>
      <c r="U477" s="2"/>
      <c r="X477" s="2"/>
    </row>
    <row r="478" spans="11:24">
      <c r="K478" s="2"/>
      <c r="L478" s="2"/>
      <c r="N478" s="2"/>
      <c r="O478" s="2"/>
      <c r="Q478" s="2"/>
      <c r="R478" s="2"/>
      <c r="T478" s="2"/>
      <c r="U478" s="2"/>
      <c r="X478" s="2"/>
    </row>
    <row r="479" spans="11:24">
      <c r="K479" s="2"/>
      <c r="L479" s="2"/>
      <c r="N479" s="2"/>
      <c r="O479" s="2"/>
      <c r="Q479" s="2"/>
      <c r="R479" s="2"/>
      <c r="T479" s="2"/>
      <c r="U479" s="2"/>
      <c r="X479" s="2"/>
    </row>
    <row r="480" spans="11:24">
      <c r="K480" s="2"/>
      <c r="L480" s="2"/>
      <c r="N480" s="2"/>
      <c r="O480" s="2"/>
      <c r="Q480" s="2"/>
      <c r="R480" s="2"/>
      <c r="T480" s="2"/>
      <c r="U480" s="2"/>
      <c r="X480" s="2"/>
    </row>
    <row r="481" spans="11:24">
      <c r="K481" s="2"/>
      <c r="L481" s="2"/>
      <c r="N481" s="2"/>
      <c r="O481" s="2"/>
      <c r="Q481" s="2"/>
      <c r="R481" s="2"/>
      <c r="T481" s="2"/>
      <c r="U481" s="2"/>
      <c r="X481" s="2"/>
    </row>
    <row r="482" spans="11:24">
      <c r="K482" s="2"/>
      <c r="L482" s="2"/>
      <c r="N482" s="2"/>
      <c r="O482" s="2"/>
      <c r="Q482" s="2"/>
      <c r="R482" s="2"/>
      <c r="T482" s="2"/>
      <c r="U482" s="2"/>
      <c r="X482" s="2"/>
    </row>
    <row r="483" spans="11:24">
      <c r="K483" s="2"/>
      <c r="L483" s="2"/>
      <c r="N483" s="2"/>
      <c r="O483" s="2"/>
      <c r="Q483" s="2"/>
      <c r="R483" s="2"/>
      <c r="T483" s="2"/>
      <c r="U483" s="2"/>
      <c r="X483" s="2"/>
    </row>
    <row r="484" spans="11:24">
      <c r="K484" s="2"/>
      <c r="L484" s="2"/>
      <c r="N484" s="2"/>
      <c r="O484" s="2"/>
      <c r="Q484" s="2"/>
      <c r="R484" s="2"/>
      <c r="T484" s="2"/>
      <c r="U484" s="2"/>
      <c r="X484" s="2"/>
    </row>
    <row r="485" spans="11:24">
      <c r="K485" s="2"/>
      <c r="L485" s="2"/>
      <c r="N485" s="2"/>
      <c r="O485" s="2"/>
      <c r="Q485" s="2"/>
      <c r="R485" s="2"/>
      <c r="T485" s="2"/>
      <c r="U485" s="2"/>
      <c r="X485" s="2"/>
    </row>
    <row r="486" spans="11:24">
      <c r="K486" s="2"/>
      <c r="L486" s="2"/>
      <c r="N486" s="2"/>
      <c r="O486" s="2"/>
      <c r="Q486" s="2"/>
      <c r="R486" s="2"/>
      <c r="T486" s="2"/>
      <c r="U486" s="2"/>
      <c r="X486" s="2"/>
    </row>
    <row r="487" spans="11:24">
      <c r="K487" s="2"/>
      <c r="L487" s="2"/>
      <c r="N487" s="2"/>
      <c r="O487" s="2"/>
      <c r="Q487" s="2"/>
      <c r="R487" s="2"/>
      <c r="T487" s="2"/>
      <c r="U487" s="2"/>
      <c r="X487" s="2"/>
    </row>
    <row r="488" spans="11:24">
      <c r="K488" s="2"/>
      <c r="L488" s="2"/>
      <c r="N488" s="2"/>
      <c r="O488" s="2"/>
      <c r="Q488" s="2"/>
      <c r="R488" s="2"/>
      <c r="T488" s="2"/>
      <c r="U488" s="2"/>
      <c r="X488" s="2"/>
    </row>
    <row r="489" spans="11:24">
      <c r="K489" s="2"/>
      <c r="L489" s="2"/>
      <c r="N489" s="2"/>
      <c r="O489" s="2"/>
      <c r="Q489" s="2"/>
      <c r="R489" s="2"/>
      <c r="T489" s="2"/>
      <c r="U489" s="2"/>
      <c r="X489" s="2"/>
    </row>
    <row r="490" spans="11:24">
      <c r="K490" s="2"/>
      <c r="L490" s="2"/>
      <c r="N490" s="2"/>
      <c r="O490" s="2"/>
      <c r="Q490" s="2"/>
      <c r="R490" s="2"/>
      <c r="T490" s="2"/>
      <c r="U490" s="2"/>
      <c r="X490" s="2"/>
    </row>
    <row r="491" spans="11:24">
      <c r="K491" s="2"/>
      <c r="L491" s="2"/>
      <c r="N491" s="2"/>
      <c r="O491" s="2"/>
      <c r="Q491" s="2"/>
      <c r="R491" s="2"/>
      <c r="T491" s="2"/>
      <c r="U491" s="2"/>
      <c r="X491" s="2"/>
    </row>
    <row r="492" spans="11:24">
      <c r="K492" s="2"/>
      <c r="L492" s="2"/>
      <c r="N492" s="2"/>
      <c r="O492" s="2"/>
      <c r="Q492" s="2"/>
      <c r="R492" s="2"/>
      <c r="T492" s="2"/>
      <c r="U492" s="2"/>
      <c r="X492" s="2"/>
    </row>
    <row r="493" spans="11:24">
      <c r="K493" s="2"/>
      <c r="L493" s="2"/>
      <c r="N493" s="2"/>
      <c r="O493" s="2"/>
      <c r="Q493" s="2"/>
      <c r="R493" s="2"/>
      <c r="T493" s="2"/>
      <c r="U493" s="2"/>
      <c r="X493" s="2"/>
    </row>
    <row r="494" spans="11:24">
      <c r="K494" s="2"/>
      <c r="L494" s="2"/>
      <c r="N494" s="2"/>
      <c r="O494" s="2"/>
      <c r="Q494" s="2"/>
      <c r="R494" s="2"/>
      <c r="T494" s="2"/>
      <c r="U494" s="2"/>
      <c r="X494" s="2"/>
    </row>
    <row r="495" spans="11:24">
      <c r="K495" s="2"/>
      <c r="L495" s="2"/>
      <c r="N495" s="2"/>
      <c r="O495" s="2"/>
      <c r="Q495" s="2"/>
      <c r="R495" s="2"/>
      <c r="T495" s="2"/>
      <c r="U495" s="2"/>
      <c r="X495" s="2"/>
    </row>
    <row r="496" spans="11:24">
      <c r="K496" s="2"/>
      <c r="L496" s="2"/>
      <c r="N496" s="2"/>
      <c r="O496" s="2"/>
      <c r="Q496" s="2"/>
      <c r="R496" s="2"/>
      <c r="T496" s="2"/>
      <c r="U496" s="2"/>
      <c r="X496" s="2"/>
    </row>
    <row r="497" spans="11:24">
      <c r="K497" s="2"/>
      <c r="L497" s="2"/>
      <c r="N497" s="2"/>
      <c r="O497" s="2"/>
      <c r="Q497" s="2"/>
      <c r="R497" s="2"/>
      <c r="T497" s="2"/>
      <c r="U497" s="2"/>
      <c r="X497" s="2"/>
    </row>
    <row r="498" spans="11:24">
      <c r="K498" s="2"/>
      <c r="L498" s="2"/>
      <c r="N498" s="2"/>
      <c r="O498" s="2"/>
      <c r="Q498" s="2"/>
      <c r="R498" s="2"/>
      <c r="T498" s="2"/>
      <c r="U498" s="2"/>
      <c r="X498" s="2"/>
    </row>
    <row r="499" spans="11:24">
      <c r="K499" s="2"/>
      <c r="L499" s="2"/>
      <c r="N499" s="2"/>
      <c r="O499" s="2"/>
      <c r="Q499" s="2"/>
      <c r="R499" s="2"/>
      <c r="T499" s="2"/>
      <c r="U499" s="2"/>
      <c r="X499" s="2"/>
    </row>
    <row r="500" spans="11:24">
      <c r="K500" s="2"/>
      <c r="L500" s="2"/>
      <c r="N500" s="2"/>
      <c r="O500" s="2"/>
      <c r="Q500" s="2"/>
      <c r="R500" s="2"/>
      <c r="T500" s="2"/>
      <c r="U500" s="2"/>
      <c r="X500" s="2"/>
    </row>
    <row r="501" spans="11:24">
      <c r="K501" s="2"/>
      <c r="L501" s="2"/>
      <c r="N501" s="2"/>
      <c r="O501" s="2"/>
      <c r="Q501" s="2"/>
      <c r="R501" s="2"/>
      <c r="T501" s="2"/>
      <c r="U501" s="2"/>
      <c r="X501" s="2"/>
    </row>
    <row r="502" spans="11:24">
      <c r="K502" s="2"/>
      <c r="L502" s="2"/>
      <c r="N502" s="2"/>
      <c r="O502" s="2"/>
      <c r="Q502" s="2"/>
      <c r="R502" s="2"/>
      <c r="T502" s="2"/>
      <c r="U502" s="2"/>
      <c r="X502" s="2"/>
    </row>
    <row r="503" spans="11:24">
      <c r="K503" s="2"/>
      <c r="L503" s="2"/>
      <c r="N503" s="2"/>
      <c r="O503" s="2"/>
      <c r="Q503" s="2"/>
      <c r="R503" s="2"/>
      <c r="T503" s="2"/>
      <c r="U503" s="2"/>
      <c r="X503" s="2"/>
    </row>
    <row r="504" spans="11:24">
      <c r="K504" s="2"/>
      <c r="L504" s="2"/>
      <c r="N504" s="2"/>
      <c r="O504" s="2"/>
      <c r="Q504" s="2"/>
      <c r="R504" s="2"/>
      <c r="T504" s="2"/>
      <c r="U504" s="2"/>
      <c r="X504" s="2"/>
    </row>
    <row r="505" spans="11:24">
      <c r="K505" s="2"/>
      <c r="L505" s="2"/>
      <c r="N505" s="2"/>
      <c r="O505" s="2"/>
      <c r="Q505" s="2"/>
      <c r="R505" s="2"/>
      <c r="T505" s="2"/>
      <c r="U505" s="2"/>
      <c r="X505" s="2"/>
    </row>
    <row r="506" spans="11:24">
      <c r="K506" s="2"/>
      <c r="L506" s="2"/>
      <c r="N506" s="2"/>
      <c r="O506" s="2"/>
      <c r="Q506" s="2"/>
      <c r="R506" s="2"/>
      <c r="T506" s="2"/>
      <c r="U506" s="2"/>
      <c r="X506" s="2"/>
    </row>
    <row r="507" spans="11:24">
      <c r="K507" s="2"/>
      <c r="L507" s="2"/>
      <c r="N507" s="2"/>
      <c r="O507" s="2"/>
      <c r="Q507" s="2"/>
      <c r="R507" s="2"/>
      <c r="T507" s="2"/>
      <c r="U507" s="2"/>
      <c r="X507" s="2"/>
    </row>
    <row r="508" spans="11:24">
      <c r="K508" s="2"/>
      <c r="L508" s="2"/>
      <c r="N508" s="2"/>
      <c r="O508" s="2"/>
      <c r="Q508" s="2"/>
      <c r="R508" s="2"/>
      <c r="T508" s="2"/>
      <c r="U508" s="2"/>
      <c r="X508" s="2"/>
    </row>
    <row r="509" spans="11:24">
      <c r="K509" s="2"/>
      <c r="L509" s="2"/>
      <c r="N509" s="2"/>
      <c r="O509" s="2"/>
      <c r="Q509" s="2"/>
      <c r="R509" s="2"/>
      <c r="T509" s="2"/>
      <c r="U509" s="2"/>
      <c r="X509" s="2"/>
    </row>
    <row r="510" spans="11:24">
      <c r="K510" s="2"/>
      <c r="L510" s="2"/>
      <c r="N510" s="2"/>
      <c r="O510" s="2"/>
      <c r="Q510" s="2"/>
      <c r="R510" s="2"/>
      <c r="T510" s="2"/>
      <c r="U510" s="2"/>
      <c r="X510" s="2"/>
    </row>
    <row r="511" spans="11:24">
      <c r="K511" s="2"/>
      <c r="L511" s="2"/>
      <c r="N511" s="2"/>
      <c r="O511" s="2"/>
      <c r="Q511" s="2"/>
      <c r="R511" s="2"/>
      <c r="T511" s="2"/>
      <c r="U511" s="2"/>
      <c r="X511" s="2"/>
    </row>
    <row r="512" spans="11:24">
      <c r="K512" s="2"/>
      <c r="L512" s="2"/>
      <c r="N512" s="2"/>
      <c r="O512" s="2"/>
      <c r="Q512" s="2"/>
      <c r="R512" s="2"/>
      <c r="T512" s="2"/>
      <c r="U512" s="2"/>
      <c r="X512" s="2"/>
    </row>
    <row r="513" spans="11:24">
      <c r="K513" s="2"/>
      <c r="L513" s="2"/>
      <c r="N513" s="2"/>
      <c r="O513" s="2"/>
      <c r="Q513" s="2"/>
      <c r="R513" s="2"/>
      <c r="T513" s="2"/>
      <c r="U513" s="2"/>
      <c r="X513" s="2"/>
    </row>
    <row r="514" spans="11:24">
      <c r="K514" s="2"/>
      <c r="L514" s="2"/>
      <c r="N514" s="2"/>
      <c r="O514" s="2"/>
      <c r="Q514" s="2"/>
      <c r="R514" s="2"/>
      <c r="T514" s="2"/>
      <c r="U514" s="2"/>
      <c r="X514" s="2"/>
    </row>
    <row r="515" spans="11:24">
      <c r="K515" s="2"/>
      <c r="L515" s="2"/>
      <c r="N515" s="2"/>
      <c r="O515" s="2"/>
      <c r="Q515" s="2"/>
      <c r="R515" s="2"/>
      <c r="T515" s="2"/>
      <c r="U515" s="2"/>
      <c r="X515" s="2"/>
    </row>
    <row r="516" spans="11:24">
      <c r="K516" s="2"/>
      <c r="L516" s="2"/>
      <c r="N516" s="2"/>
      <c r="O516" s="2"/>
      <c r="Q516" s="2"/>
      <c r="R516" s="2"/>
      <c r="T516" s="2"/>
      <c r="U516" s="2"/>
      <c r="X516" s="2"/>
    </row>
    <row r="517" spans="11:24">
      <c r="K517" s="2"/>
      <c r="L517" s="2"/>
      <c r="N517" s="2"/>
      <c r="O517" s="2"/>
      <c r="Q517" s="2"/>
      <c r="R517" s="2"/>
      <c r="T517" s="2"/>
      <c r="U517" s="2"/>
      <c r="X517" s="2"/>
    </row>
    <row r="518" spans="11:24">
      <c r="K518" s="2"/>
      <c r="L518" s="2"/>
      <c r="N518" s="2"/>
      <c r="O518" s="2"/>
      <c r="Q518" s="2"/>
      <c r="R518" s="2"/>
      <c r="T518" s="2"/>
      <c r="U518" s="2"/>
      <c r="X518" s="2"/>
    </row>
    <row r="519" spans="11:24">
      <c r="K519" s="2"/>
      <c r="L519" s="2"/>
      <c r="N519" s="2"/>
      <c r="O519" s="2"/>
      <c r="Q519" s="2"/>
      <c r="R519" s="2"/>
      <c r="T519" s="2"/>
      <c r="U519" s="2"/>
      <c r="X519" s="2"/>
    </row>
    <row r="520" spans="11:24">
      <c r="K520" s="2"/>
      <c r="L520" s="2"/>
      <c r="N520" s="2"/>
      <c r="O520" s="2"/>
      <c r="Q520" s="2"/>
      <c r="R520" s="2"/>
      <c r="T520" s="2"/>
      <c r="U520" s="2"/>
      <c r="X520" s="2"/>
    </row>
    <row r="521" spans="11:24">
      <c r="K521" s="2"/>
      <c r="L521" s="2"/>
      <c r="N521" s="2"/>
      <c r="O521" s="2"/>
      <c r="Q521" s="2"/>
      <c r="R521" s="2"/>
      <c r="T521" s="2"/>
      <c r="U521" s="2"/>
      <c r="X521" s="2"/>
    </row>
    <row r="522" spans="11:24">
      <c r="K522" s="2"/>
      <c r="L522" s="2"/>
      <c r="N522" s="2"/>
      <c r="O522" s="2"/>
      <c r="Q522" s="2"/>
      <c r="R522" s="2"/>
      <c r="T522" s="2"/>
      <c r="U522" s="2"/>
      <c r="X522" s="2"/>
    </row>
    <row r="523" spans="11:24">
      <c r="K523" s="2"/>
      <c r="L523" s="2"/>
      <c r="N523" s="2"/>
      <c r="O523" s="2"/>
      <c r="Q523" s="2"/>
      <c r="R523" s="2"/>
      <c r="T523" s="2"/>
      <c r="U523" s="2"/>
      <c r="X523" s="2"/>
    </row>
    <row r="524" spans="11:24">
      <c r="K524" s="2"/>
      <c r="L524" s="2"/>
      <c r="N524" s="2"/>
      <c r="O524" s="2"/>
      <c r="Q524" s="2"/>
      <c r="R524" s="2"/>
      <c r="T524" s="2"/>
      <c r="U524" s="2"/>
      <c r="X524" s="2"/>
    </row>
    <row r="525" spans="11:24">
      <c r="K525" s="2"/>
      <c r="L525" s="2"/>
      <c r="N525" s="2"/>
      <c r="O525" s="2"/>
      <c r="Q525" s="2"/>
      <c r="R525" s="2"/>
      <c r="T525" s="2"/>
      <c r="U525" s="2"/>
      <c r="X525" s="2"/>
    </row>
    <row r="526" spans="11:24">
      <c r="K526" s="2"/>
      <c r="L526" s="2"/>
      <c r="N526" s="2"/>
      <c r="O526" s="2"/>
      <c r="Q526" s="2"/>
      <c r="R526" s="2"/>
      <c r="T526" s="2"/>
      <c r="U526" s="2"/>
      <c r="X526" s="2"/>
    </row>
    <row r="527" spans="11:24">
      <c r="K527" s="2"/>
      <c r="L527" s="2"/>
      <c r="N527" s="2"/>
      <c r="O527" s="2"/>
      <c r="Q527" s="2"/>
      <c r="R527" s="2"/>
      <c r="T527" s="2"/>
      <c r="U527" s="2"/>
      <c r="X527" s="2"/>
    </row>
    <row r="528" spans="11:24">
      <c r="K528" s="2"/>
      <c r="L528" s="2"/>
      <c r="N528" s="2"/>
      <c r="O528" s="2"/>
      <c r="Q528" s="2"/>
      <c r="R528" s="2"/>
      <c r="T528" s="2"/>
      <c r="U528" s="2"/>
      <c r="X528" s="2"/>
    </row>
    <row r="529" spans="11:24">
      <c r="K529" s="2"/>
      <c r="L529" s="2"/>
      <c r="N529" s="2"/>
      <c r="O529" s="2"/>
      <c r="Q529" s="2"/>
      <c r="R529" s="2"/>
      <c r="T529" s="2"/>
      <c r="U529" s="2"/>
      <c r="X529" s="2"/>
    </row>
    <row r="530" spans="11:24">
      <c r="K530" s="2"/>
      <c r="L530" s="2"/>
      <c r="N530" s="2"/>
      <c r="O530" s="2"/>
      <c r="Q530" s="2"/>
      <c r="R530" s="2"/>
      <c r="T530" s="2"/>
      <c r="U530" s="2"/>
      <c r="X530" s="2"/>
    </row>
    <row r="531" spans="11:24">
      <c r="K531" s="2"/>
      <c r="L531" s="2"/>
      <c r="N531" s="2"/>
      <c r="O531" s="2"/>
      <c r="Q531" s="2"/>
      <c r="R531" s="2"/>
      <c r="T531" s="2"/>
      <c r="U531" s="2"/>
      <c r="X531" s="2"/>
    </row>
    <row r="532" spans="11:24">
      <c r="K532" s="2"/>
      <c r="L532" s="2"/>
      <c r="N532" s="2"/>
      <c r="O532" s="2"/>
      <c r="Q532" s="2"/>
      <c r="R532" s="2"/>
      <c r="T532" s="2"/>
      <c r="U532" s="2"/>
      <c r="X532" s="2"/>
    </row>
    <row r="533" spans="11:24">
      <c r="K533" s="2"/>
      <c r="L533" s="2"/>
      <c r="N533" s="2"/>
      <c r="O533" s="2"/>
      <c r="Q533" s="2"/>
      <c r="R533" s="2"/>
      <c r="T533" s="2"/>
      <c r="U533" s="2"/>
      <c r="X533" s="2"/>
    </row>
    <row r="534" spans="11:24">
      <c r="K534" s="2"/>
      <c r="L534" s="2"/>
      <c r="N534" s="2"/>
      <c r="O534" s="2"/>
      <c r="Q534" s="2"/>
      <c r="R534" s="2"/>
      <c r="T534" s="2"/>
      <c r="U534" s="2"/>
      <c r="X534" s="2"/>
    </row>
    <row r="535" spans="11:24">
      <c r="K535" s="2"/>
      <c r="L535" s="2"/>
      <c r="N535" s="2"/>
      <c r="O535" s="2"/>
      <c r="Q535" s="2"/>
      <c r="R535" s="2"/>
      <c r="T535" s="2"/>
      <c r="U535" s="2"/>
      <c r="X535" s="2"/>
    </row>
    <row r="536" spans="11:24">
      <c r="K536" s="2"/>
      <c r="L536" s="2"/>
      <c r="N536" s="2"/>
      <c r="O536" s="2"/>
      <c r="Q536" s="2"/>
      <c r="R536" s="2"/>
      <c r="T536" s="2"/>
      <c r="U536" s="2"/>
      <c r="X536" s="2"/>
    </row>
    <row r="537" spans="11:24">
      <c r="K537" s="2"/>
      <c r="L537" s="2"/>
      <c r="N537" s="2"/>
      <c r="O537" s="2"/>
      <c r="Q537" s="2"/>
      <c r="R537" s="2"/>
      <c r="T537" s="2"/>
      <c r="U537" s="2"/>
      <c r="X537" s="2"/>
    </row>
    <row r="538" spans="11:24">
      <c r="K538" s="2"/>
      <c r="L538" s="2"/>
      <c r="N538" s="2"/>
      <c r="O538" s="2"/>
      <c r="Q538" s="2"/>
      <c r="R538" s="2"/>
      <c r="T538" s="2"/>
      <c r="U538" s="2"/>
      <c r="X538" s="2"/>
    </row>
    <row r="539" spans="11:24">
      <c r="K539" s="2"/>
      <c r="L539" s="2"/>
      <c r="N539" s="2"/>
      <c r="O539" s="2"/>
      <c r="Q539" s="2"/>
      <c r="R539" s="2"/>
      <c r="T539" s="2"/>
      <c r="U539" s="2"/>
      <c r="X539" s="2"/>
    </row>
    <row r="540" spans="11:24">
      <c r="K540" s="2"/>
      <c r="L540" s="2"/>
      <c r="N540" s="2"/>
      <c r="O540" s="2"/>
      <c r="Q540" s="2"/>
      <c r="R540" s="2"/>
      <c r="T540" s="2"/>
      <c r="U540" s="2"/>
      <c r="X540" s="2"/>
    </row>
    <row r="541" spans="11:24">
      <c r="K541" s="2"/>
      <c r="L541" s="2"/>
      <c r="N541" s="2"/>
      <c r="O541" s="2"/>
      <c r="Q541" s="2"/>
      <c r="R541" s="2"/>
      <c r="T541" s="2"/>
      <c r="U541" s="2"/>
      <c r="X541" s="2"/>
    </row>
    <row r="542" spans="11:24">
      <c r="K542" s="2"/>
      <c r="L542" s="2"/>
      <c r="N542" s="2"/>
      <c r="O542" s="2"/>
      <c r="Q542" s="2"/>
      <c r="R542" s="2"/>
      <c r="T542" s="2"/>
      <c r="U542" s="2"/>
      <c r="X542" s="2"/>
    </row>
    <row r="543" spans="11:24">
      <c r="K543" s="2"/>
      <c r="L543" s="2"/>
      <c r="N543" s="2"/>
      <c r="O543" s="2"/>
      <c r="Q543" s="2"/>
      <c r="R543" s="2"/>
      <c r="T543" s="2"/>
      <c r="U543" s="2"/>
      <c r="X543" s="2"/>
    </row>
    <row r="544" spans="11:24">
      <c r="K544" s="2"/>
      <c r="L544" s="2"/>
      <c r="N544" s="2"/>
      <c r="O544" s="2"/>
      <c r="Q544" s="2"/>
      <c r="R544" s="2"/>
      <c r="T544" s="2"/>
      <c r="U544" s="2"/>
      <c r="X544" s="2"/>
    </row>
    <row r="545" spans="11:24">
      <c r="K545" s="2"/>
      <c r="L545" s="2"/>
      <c r="N545" s="2"/>
      <c r="O545" s="2"/>
      <c r="Q545" s="2"/>
      <c r="R545" s="2"/>
      <c r="T545" s="2"/>
      <c r="U545" s="2"/>
      <c r="X545" s="2"/>
    </row>
    <row r="546" spans="11:24">
      <c r="K546" s="2"/>
      <c r="L546" s="2"/>
      <c r="N546" s="2"/>
      <c r="O546" s="2"/>
      <c r="Q546" s="2"/>
      <c r="R546" s="2"/>
      <c r="T546" s="2"/>
      <c r="U546" s="2"/>
      <c r="X546" s="2"/>
    </row>
    <row r="547" spans="11:24">
      <c r="K547" s="2"/>
      <c r="L547" s="2"/>
      <c r="N547" s="2"/>
      <c r="O547" s="2"/>
      <c r="Q547" s="2"/>
      <c r="R547" s="2"/>
      <c r="T547" s="2"/>
      <c r="U547" s="2"/>
      <c r="X547" s="2"/>
    </row>
    <row r="548" spans="11:24">
      <c r="K548" s="2"/>
      <c r="L548" s="2"/>
      <c r="N548" s="2"/>
      <c r="O548" s="2"/>
      <c r="Q548" s="2"/>
      <c r="R548" s="2"/>
      <c r="T548" s="2"/>
      <c r="U548" s="2"/>
      <c r="X548" s="2"/>
    </row>
    <row r="549" spans="11:24">
      <c r="K549" s="2"/>
      <c r="L549" s="2"/>
      <c r="N549" s="2"/>
      <c r="O549" s="2"/>
      <c r="Q549" s="2"/>
      <c r="R549" s="2"/>
      <c r="T549" s="2"/>
      <c r="U549" s="2"/>
      <c r="X549" s="2"/>
    </row>
    <row r="550" spans="11:24">
      <c r="K550" s="2"/>
      <c r="L550" s="2"/>
      <c r="N550" s="2"/>
      <c r="O550" s="2"/>
      <c r="Q550" s="2"/>
      <c r="R550" s="2"/>
      <c r="T550" s="2"/>
      <c r="U550" s="2"/>
      <c r="X550" s="2"/>
    </row>
    <row r="551" spans="11:24">
      <c r="K551" s="2"/>
      <c r="L551" s="2"/>
      <c r="N551" s="2"/>
      <c r="O551" s="2"/>
      <c r="Q551" s="2"/>
      <c r="R551" s="2"/>
      <c r="T551" s="2"/>
      <c r="U551" s="2"/>
      <c r="X551" s="2"/>
    </row>
    <row r="552" spans="11:24">
      <c r="K552" s="2"/>
      <c r="L552" s="2"/>
      <c r="N552" s="2"/>
      <c r="O552" s="2"/>
      <c r="Q552" s="2"/>
      <c r="R552" s="2"/>
      <c r="T552" s="2"/>
      <c r="U552" s="2"/>
      <c r="X552" s="2"/>
    </row>
    <row r="553" spans="11:24">
      <c r="K553" s="2"/>
      <c r="L553" s="2"/>
      <c r="N553" s="2"/>
      <c r="O553" s="2"/>
      <c r="Q553" s="2"/>
      <c r="R553" s="2"/>
      <c r="T553" s="2"/>
      <c r="U553" s="2"/>
      <c r="X553" s="2"/>
    </row>
    <row r="554" spans="11:24">
      <c r="K554" s="2"/>
      <c r="L554" s="2"/>
      <c r="N554" s="2"/>
      <c r="O554" s="2"/>
      <c r="Q554" s="2"/>
      <c r="R554" s="2"/>
      <c r="T554" s="2"/>
      <c r="U554" s="2"/>
      <c r="X554" s="2"/>
    </row>
    <row r="555" spans="11:24">
      <c r="K555" s="2"/>
      <c r="L555" s="2"/>
      <c r="N555" s="2"/>
      <c r="O555" s="2"/>
      <c r="Q555" s="2"/>
      <c r="R555" s="2"/>
      <c r="T555" s="2"/>
      <c r="U555" s="2"/>
      <c r="X555" s="2"/>
    </row>
    <row r="556" spans="11:24">
      <c r="K556" s="2"/>
      <c r="L556" s="2"/>
      <c r="N556" s="2"/>
      <c r="O556" s="2"/>
      <c r="Q556" s="2"/>
      <c r="R556" s="2"/>
      <c r="T556" s="2"/>
      <c r="U556" s="2"/>
      <c r="X556" s="2"/>
    </row>
    <row r="557" spans="11:24">
      <c r="K557" s="2"/>
      <c r="L557" s="2"/>
      <c r="N557" s="2"/>
      <c r="O557" s="2"/>
      <c r="Q557" s="2"/>
      <c r="R557" s="2"/>
      <c r="T557" s="2"/>
      <c r="U557" s="2"/>
      <c r="X557" s="2"/>
    </row>
    <row r="558" spans="11:24">
      <c r="K558" s="2"/>
      <c r="L558" s="2"/>
      <c r="N558" s="2"/>
      <c r="O558" s="2"/>
      <c r="Q558" s="2"/>
      <c r="R558" s="2"/>
      <c r="T558" s="2"/>
      <c r="U558" s="2"/>
      <c r="X558" s="2"/>
    </row>
    <row r="559" spans="11:24">
      <c r="K559" s="2"/>
      <c r="L559" s="2"/>
      <c r="N559" s="2"/>
      <c r="O559" s="2"/>
      <c r="Q559" s="2"/>
      <c r="R559" s="2"/>
      <c r="T559" s="2"/>
      <c r="U559" s="2"/>
      <c r="X559" s="2"/>
    </row>
    <row r="560" spans="11:24">
      <c r="K560" s="2"/>
      <c r="L560" s="2"/>
      <c r="N560" s="2"/>
      <c r="O560" s="2"/>
      <c r="Q560" s="2"/>
      <c r="R560" s="2"/>
      <c r="T560" s="2"/>
      <c r="U560" s="2"/>
      <c r="X560" s="2"/>
    </row>
    <row r="561" spans="11:24">
      <c r="K561" s="2"/>
      <c r="L561" s="2"/>
      <c r="N561" s="2"/>
      <c r="O561" s="2"/>
      <c r="Q561" s="2"/>
      <c r="R561" s="2"/>
      <c r="T561" s="2"/>
      <c r="U561" s="2"/>
      <c r="X561" s="2"/>
    </row>
    <row r="562" spans="11:24">
      <c r="K562" s="2"/>
      <c r="L562" s="2"/>
      <c r="N562" s="2"/>
      <c r="O562" s="2"/>
      <c r="Q562" s="2"/>
      <c r="R562" s="2"/>
      <c r="T562" s="2"/>
      <c r="U562" s="2"/>
      <c r="X562" s="2"/>
    </row>
    <row r="563" spans="11:24">
      <c r="K563" s="2"/>
      <c r="L563" s="2"/>
      <c r="N563" s="2"/>
      <c r="O563" s="2"/>
      <c r="Q563" s="2"/>
      <c r="R563" s="2"/>
      <c r="T563" s="2"/>
      <c r="U563" s="2"/>
      <c r="X563" s="2"/>
    </row>
    <row r="564" spans="11:24">
      <c r="K564" s="2"/>
      <c r="L564" s="2"/>
      <c r="N564" s="2"/>
      <c r="O564" s="2"/>
      <c r="Q564" s="2"/>
      <c r="R564" s="2"/>
      <c r="T564" s="2"/>
      <c r="U564" s="2"/>
      <c r="X564" s="2"/>
    </row>
    <row r="565" spans="11:24">
      <c r="K565" s="2"/>
      <c r="L565" s="2"/>
      <c r="N565" s="2"/>
      <c r="O565" s="2"/>
      <c r="Q565" s="2"/>
      <c r="R565" s="2"/>
      <c r="T565" s="2"/>
      <c r="U565" s="2"/>
      <c r="X565" s="2"/>
    </row>
    <row r="566" spans="11:24">
      <c r="K566" s="2"/>
      <c r="L566" s="2"/>
      <c r="N566" s="2"/>
      <c r="O566" s="2"/>
      <c r="Q566" s="2"/>
      <c r="R566" s="2"/>
      <c r="T566" s="2"/>
      <c r="U566" s="2"/>
      <c r="X566" s="2"/>
    </row>
    <row r="567" spans="11:24">
      <c r="K567" s="2"/>
      <c r="L567" s="2"/>
      <c r="N567" s="2"/>
      <c r="O567" s="2"/>
      <c r="Q567" s="2"/>
      <c r="R567" s="2"/>
      <c r="T567" s="2"/>
      <c r="U567" s="2"/>
      <c r="X567" s="2"/>
    </row>
    <row r="568" spans="11:24">
      <c r="K568" s="2"/>
      <c r="L568" s="2"/>
      <c r="N568" s="2"/>
      <c r="O568" s="2"/>
      <c r="Q568" s="2"/>
      <c r="R568" s="2"/>
      <c r="T568" s="2"/>
      <c r="U568" s="2"/>
      <c r="X568" s="2"/>
    </row>
    <row r="569" spans="11:24">
      <c r="K569" s="2"/>
      <c r="L569" s="2"/>
      <c r="N569" s="2"/>
      <c r="O569" s="2"/>
      <c r="Q569" s="2"/>
      <c r="R569" s="2"/>
      <c r="T569" s="2"/>
      <c r="U569" s="2"/>
      <c r="X569" s="2"/>
    </row>
    <row r="570" spans="11:24">
      <c r="K570" s="2"/>
      <c r="L570" s="2"/>
      <c r="N570" s="2"/>
      <c r="O570" s="2"/>
      <c r="Q570" s="2"/>
      <c r="R570" s="2"/>
      <c r="T570" s="2"/>
      <c r="U570" s="2"/>
      <c r="X570" s="2"/>
    </row>
    <row r="571" spans="11:24">
      <c r="K571" s="2"/>
      <c r="L571" s="2"/>
      <c r="N571" s="2"/>
      <c r="O571" s="2"/>
      <c r="Q571" s="2"/>
      <c r="R571" s="2"/>
      <c r="T571" s="2"/>
      <c r="U571" s="2"/>
      <c r="X571" s="2"/>
    </row>
    <row r="572" spans="11:24">
      <c r="K572" s="2"/>
      <c r="L572" s="2"/>
      <c r="N572" s="2"/>
      <c r="O572" s="2"/>
      <c r="Q572" s="2"/>
      <c r="R572" s="2"/>
      <c r="T572" s="2"/>
      <c r="U572" s="2"/>
      <c r="X572" s="2"/>
    </row>
    <row r="573" spans="11:24">
      <c r="K573" s="2"/>
      <c r="L573" s="2"/>
      <c r="N573" s="2"/>
      <c r="O573" s="2"/>
      <c r="Q573" s="2"/>
      <c r="R573" s="2"/>
      <c r="T573" s="2"/>
      <c r="U573" s="2"/>
      <c r="X573" s="2"/>
    </row>
    <row r="574" spans="11:24">
      <c r="K574" s="2"/>
      <c r="L574" s="2"/>
      <c r="N574" s="2"/>
      <c r="O574" s="2"/>
      <c r="Q574" s="2"/>
      <c r="R574" s="2"/>
      <c r="T574" s="2"/>
      <c r="U574" s="2"/>
      <c r="X574" s="2"/>
    </row>
    <row r="575" spans="11:24">
      <c r="K575" s="2"/>
      <c r="L575" s="2"/>
      <c r="N575" s="2"/>
      <c r="O575" s="2"/>
      <c r="Q575" s="2"/>
      <c r="R575" s="2"/>
      <c r="T575" s="2"/>
      <c r="U575" s="2"/>
      <c r="X575" s="2"/>
    </row>
    <row r="576" spans="11:24">
      <c r="K576" s="2"/>
      <c r="L576" s="2"/>
      <c r="N576" s="2"/>
      <c r="O576" s="2"/>
      <c r="Q576" s="2"/>
      <c r="R576" s="2"/>
      <c r="T576" s="2"/>
      <c r="U576" s="2"/>
      <c r="X576" s="2"/>
    </row>
    <row r="577" spans="11:24">
      <c r="K577" s="2"/>
      <c r="L577" s="2"/>
      <c r="N577" s="2"/>
      <c r="O577" s="2"/>
      <c r="Q577" s="2"/>
      <c r="R577" s="2"/>
      <c r="T577" s="2"/>
      <c r="U577" s="2"/>
      <c r="X577" s="2"/>
    </row>
    <row r="578" spans="11:24">
      <c r="K578" s="2"/>
      <c r="L578" s="2"/>
      <c r="N578" s="2"/>
      <c r="O578" s="2"/>
      <c r="Q578" s="2"/>
      <c r="R578" s="2"/>
      <c r="T578" s="2"/>
      <c r="U578" s="2"/>
      <c r="X578" s="2"/>
    </row>
    <row r="579" spans="11:24">
      <c r="K579" s="2"/>
      <c r="L579" s="2"/>
      <c r="N579" s="2"/>
      <c r="O579" s="2"/>
      <c r="Q579" s="2"/>
      <c r="R579" s="2"/>
      <c r="T579" s="2"/>
      <c r="U579" s="2"/>
      <c r="X579" s="2"/>
    </row>
    <row r="580" spans="11:24">
      <c r="K580" s="2"/>
      <c r="L580" s="2"/>
      <c r="N580" s="2"/>
      <c r="O580" s="2"/>
      <c r="Q580" s="2"/>
      <c r="R580" s="2"/>
      <c r="T580" s="2"/>
      <c r="U580" s="2"/>
      <c r="X580" s="2"/>
    </row>
    <row r="581" spans="11:24">
      <c r="K581" s="2"/>
      <c r="L581" s="2"/>
      <c r="N581" s="2"/>
      <c r="O581" s="2"/>
      <c r="Q581" s="2"/>
      <c r="R581" s="2"/>
      <c r="T581" s="2"/>
      <c r="U581" s="2"/>
      <c r="X581" s="2"/>
    </row>
    <row r="582" spans="11:24">
      <c r="K582" s="2"/>
      <c r="L582" s="2"/>
      <c r="N582" s="2"/>
      <c r="O582" s="2"/>
      <c r="Q582" s="2"/>
      <c r="R582" s="2"/>
      <c r="T582" s="2"/>
      <c r="U582" s="2"/>
      <c r="X582" s="2"/>
    </row>
    <row r="583" spans="11:24">
      <c r="K583" s="2"/>
      <c r="L583" s="2"/>
      <c r="N583" s="2"/>
      <c r="O583" s="2"/>
      <c r="Q583" s="2"/>
      <c r="R583" s="2"/>
      <c r="T583" s="2"/>
      <c r="U583" s="2"/>
      <c r="X583" s="2"/>
    </row>
    <row r="584" spans="11:24">
      <c r="K584" s="2"/>
      <c r="L584" s="2"/>
      <c r="N584" s="2"/>
      <c r="O584" s="2"/>
      <c r="Q584" s="2"/>
      <c r="R584" s="2"/>
      <c r="T584" s="2"/>
      <c r="U584" s="2"/>
      <c r="X584" s="2"/>
    </row>
    <row r="585" spans="11:24">
      <c r="K585" s="2"/>
      <c r="L585" s="2"/>
      <c r="N585" s="2"/>
      <c r="O585" s="2"/>
      <c r="Q585" s="2"/>
      <c r="R585" s="2"/>
      <c r="T585" s="2"/>
      <c r="U585" s="2"/>
      <c r="X585" s="2"/>
    </row>
    <row r="586" spans="11:24">
      <c r="K586" s="2"/>
      <c r="L586" s="2"/>
      <c r="N586" s="2"/>
      <c r="O586" s="2"/>
      <c r="Q586" s="2"/>
      <c r="R586" s="2"/>
      <c r="T586" s="2"/>
      <c r="U586" s="2"/>
      <c r="X586" s="2"/>
    </row>
    <row r="587" spans="11:24">
      <c r="K587" s="2"/>
      <c r="L587" s="2"/>
      <c r="N587" s="2"/>
      <c r="O587" s="2"/>
      <c r="Q587" s="2"/>
      <c r="R587" s="2"/>
      <c r="T587" s="2"/>
      <c r="U587" s="2"/>
      <c r="X587" s="2"/>
    </row>
    <row r="588" spans="11:24">
      <c r="K588" s="2"/>
      <c r="L588" s="2"/>
      <c r="N588" s="2"/>
      <c r="O588" s="2"/>
      <c r="Q588" s="2"/>
      <c r="R588" s="2"/>
      <c r="T588" s="2"/>
      <c r="U588" s="2"/>
      <c r="X588" s="2"/>
    </row>
    <row r="589" spans="11:24">
      <c r="K589" s="2"/>
      <c r="L589" s="2"/>
      <c r="N589" s="2"/>
      <c r="O589" s="2"/>
      <c r="Q589" s="2"/>
      <c r="R589" s="2"/>
      <c r="T589" s="2"/>
      <c r="U589" s="2"/>
      <c r="X589" s="2"/>
    </row>
    <row r="590" spans="11:24">
      <c r="K590" s="2"/>
      <c r="L590" s="2"/>
      <c r="N590" s="2"/>
      <c r="O590" s="2"/>
      <c r="Q590" s="2"/>
      <c r="R590" s="2"/>
      <c r="T590" s="2"/>
      <c r="U590" s="2"/>
      <c r="X590" s="2"/>
    </row>
    <row r="591" spans="11:24">
      <c r="K591" s="2"/>
      <c r="L591" s="2"/>
      <c r="N591" s="2"/>
      <c r="O591" s="2"/>
      <c r="Q591" s="2"/>
      <c r="R591" s="2"/>
      <c r="T591" s="2"/>
      <c r="U591" s="2"/>
      <c r="X591" s="2"/>
    </row>
    <row r="592" spans="11:24">
      <c r="K592" s="2"/>
      <c r="L592" s="2"/>
      <c r="N592" s="2"/>
      <c r="O592" s="2"/>
      <c r="Q592" s="2"/>
      <c r="R592" s="2"/>
      <c r="T592" s="2"/>
      <c r="U592" s="2"/>
      <c r="X592" s="2"/>
    </row>
    <row r="593" spans="11:24">
      <c r="K593" s="2"/>
      <c r="L593" s="2"/>
      <c r="N593" s="2"/>
      <c r="O593" s="2"/>
      <c r="Q593" s="2"/>
      <c r="R593" s="2"/>
      <c r="T593" s="2"/>
      <c r="U593" s="2"/>
      <c r="X593" s="2"/>
    </row>
    <row r="594" spans="11:24">
      <c r="K594" s="2"/>
      <c r="L594" s="2"/>
      <c r="N594" s="2"/>
      <c r="O594" s="2"/>
      <c r="Q594" s="2"/>
      <c r="R594" s="2"/>
      <c r="T594" s="2"/>
      <c r="U594" s="2"/>
      <c r="X594" s="2"/>
    </row>
    <row r="595" spans="11:24">
      <c r="K595" s="2"/>
      <c r="L595" s="2"/>
      <c r="N595" s="2"/>
      <c r="O595" s="2"/>
      <c r="Q595" s="2"/>
      <c r="R595" s="2"/>
      <c r="T595" s="2"/>
      <c r="U595" s="2"/>
      <c r="X595" s="2"/>
    </row>
    <row r="596" spans="11:24">
      <c r="K596" s="2"/>
      <c r="L596" s="2"/>
      <c r="N596" s="2"/>
      <c r="O596" s="2"/>
      <c r="Q596" s="2"/>
      <c r="R596" s="2"/>
      <c r="T596" s="2"/>
      <c r="U596" s="2"/>
      <c r="X596" s="2"/>
    </row>
    <row r="597" spans="11:24">
      <c r="K597" s="2"/>
      <c r="L597" s="2"/>
      <c r="N597" s="2"/>
      <c r="O597" s="2"/>
      <c r="Q597" s="2"/>
      <c r="R597" s="2"/>
      <c r="T597" s="2"/>
      <c r="U597" s="2"/>
      <c r="X597" s="2"/>
    </row>
    <row r="598" spans="11:24">
      <c r="K598" s="2"/>
      <c r="L598" s="2"/>
      <c r="N598" s="2"/>
      <c r="O598" s="2"/>
      <c r="Q598" s="2"/>
      <c r="R598" s="2"/>
      <c r="T598" s="2"/>
      <c r="U598" s="2"/>
      <c r="X598" s="2"/>
    </row>
    <row r="599" spans="11:24">
      <c r="K599" s="2"/>
      <c r="L599" s="2"/>
      <c r="N599" s="2"/>
      <c r="O599" s="2"/>
      <c r="Q599" s="2"/>
      <c r="R599" s="2"/>
      <c r="T599" s="2"/>
      <c r="U599" s="2"/>
      <c r="X599" s="2"/>
    </row>
    <row r="600" spans="11:24">
      <c r="K600" s="2"/>
      <c r="L600" s="2"/>
      <c r="N600" s="2"/>
      <c r="O600" s="2"/>
      <c r="Q600" s="2"/>
      <c r="R600" s="2"/>
      <c r="T600" s="2"/>
      <c r="U600" s="2"/>
      <c r="X600" s="2"/>
    </row>
    <row r="601" spans="11:24">
      <c r="K601" s="2"/>
      <c r="L601" s="2"/>
      <c r="N601" s="2"/>
      <c r="O601" s="2"/>
      <c r="Q601" s="2"/>
      <c r="R601" s="2"/>
      <c r="T601" s="2"/>
      <c r="U601" s="2"/>
      <c r="X601" s="2"/>
    </row>
    <row r="602" spans="11:24">
      <c r="K602" s="2"/>
      <c r="L602" s="2"/>
      <c r="N602" s="2"/>
      <c r="O602" s="2"/>
      <c r="Q602" s="2"/>
      <c r="R602" s="2"/>
      <c r="T602" s="2"/>
      <c r="U602" s="2"/>
      <c r="X602" s="2"/>
    </row>
    <row r="603" spans="11:24">
      <c r="K603" s="2"/>
      <c r="L603" s="2"/>
      <c r="N603" s="2"/>
      <c r="O603" s="2"/>
      <c r="Q603" s="2"/>
      <c r="R603" s="2"/>
      <c r="T603" s="2"/>
      <c r="U603" s="2"/>
      <c r="X603" s="2"/>
    </row>
    <row r="604" spans="11:24">
      <c r="K604" s="2"/>
      <c r="L604" s="2"/>
      <c r="N604" s="2"/>
      <c r="O604" s="2"/>
      <c r="Q604" s="2"/>
      <c r="R604" s="2"/>
      <c r="T604" s="2"/>
      <c r="U604" s="2"/>
      <c r="X604" s="2"/>
    </row>
    <row r="605" spans="11:24">
      <c r="K605" s="2"/>
      <c r="L605" s="2"/>
      <c r="N605" s="2"/>
      <c r="O605" s="2"/>
      <c r="Q605" s="2"/>
      <c r="R605" s="2"/>
      <c r="T605" s="2"/>
      <c r="U605" s="2"/>
      <c r="X605" s="2"/>
    </row>
    <row r="606" spans="11:24">
      <c r="K606" s="2"/>
      <c r="L606" s="2"/>
      <c r="N606" s="2"/>
      <c r="O606" s="2"/>
      <c r="Q606" s="2"/>
      <c r="R606" s="2"/>
      <c r="T606" s="2"/>
      <c r="U606" s="2"/>
      <c r="X606" s="2"/>
    </row>
    <row r="607" spans="11:24">
      <c r="K607" s="2"/>
      <c r="L607" s="2"/>
      <c r="N607" s="2"/>
      <c r="O607" s="2"/>
      <c r="Q607" s="2"/>
      <c r="R607" s="2"/>
      <c r="T607" s="2"/>
      <c r="U607" s="2"/>
      <c r="X607" s="2"/>
    </row>
    <row r="608" spans="11:24">
      <c r="K608" s="2"/>
      <c r="L608" s="2"/>
      <c r="N608" s="2"/>
      <c r="O608" s="2"/>
      <c r="Q608" s="2"/>
      <c r="R608" s="2"/>
      <c r="T608" s="2"/>
      <c r="U608" s="2"/>
      <c r="X608" s="2"/>
    </row>
    <row r="609" spans="11:24">
      <c r="K609" s="2"/>
      <c r="L609" s="2"/>
      <c r="N609" s="2"/>
      <c r="O609" s="2"/>
      <c r="Q609" s="2"/>
      <c r="R609" s="2"/>
      <c r="T609" s="2"/>
      <c r="U609" s="2"/>
      <c r="X609" s="2"/>
    </row>
    <row r="610" spans="11:24">
      <c r="K610" s="2"/>
      <c r="L610" s="2"/>
      <c r="N610" s="2"/>
      <c r="O610" s="2"/>
      <c r="Q610" s="2"/>
      <c r="R610" s="2"/>
      <c r="T610" s="2"/>
      <c r="U610" s="2"/>
      <c r="X610" s="2"/>
    </row>
    <row r="611" spans="11:24">
      <c r="K611" s="2"/>
      <c r="L611" s="2"/>
      <c r="N611" s="2"/>
      <c r="O611" s="2"/>
      <c r="Q611" s="2"/>
      <c r="R611" s="2"/>
      <c r="T611" s="2"/>
      <c r="U611" s="2"/>
      <c r="X611" s="2"/>
    </row>
    <row r="612" spans="11:24">
      <c r="K612" s="2"/>
      <c r="L612" s="2"/>
      <c r="N612" s="2"/>
      <c r="O612" s="2"/>
      <c r="Q612" s="2"/>
      <c r="R612" s="2"/>
      <c r="T612" s="2"/>
      <c r="U612" s="2"/>
      <c r="X612" s="2"/>
    </row>
    <row r="613" spans="11:24">
      <c r="K613" s="2"/>
      <c r="L613" s="2"/>
      <c r="N613" s="2"/>
      <c r="O613" s="2"/>
      <c r="Q613" s="2"/>
      <c r="R613" s="2"/>
      <c r="T613" s="2"/>
      <c r="U613" s="2"/>
      <c r="X613" s="2"/>
    </row>
    <row r="614" spans="11:24">
      <c r="K614" s="2"/>
      <c r="L614" s="2"/>
      <c r="N614" s="2"/>
      <c r="O614" s="2"/>
      <c r="Q614" s="2"/>
      <c r="R614" s="2"/>
      <c r="T614" s="2"/>
      <c r="U614" s="2"/>
      <c r="X614" s="2"/>
    </row>
    <row r="615" spans="11:24">
      <c r="K615" s="2"/>
      <c r="L615" s="2"/>
      <c r="N615" s="2"/>
      <c r="O615" s="2"/>
      <c r="Q615" s="2"/>
      <c r="R615" s="2"/>
      <c r="T615" s="2"/>
      <c r="U615" s="2"/>
      <c r="X615" s="2"/>
    </row>
    <row r="616" spans="11:24">
      <c r="K616" s="2"/>
      <c r="L616" s="2"/>
      <c r="N616" s="2"/>
      <c r="O616" s="2"/>
      <c r="Q616" s="2"/>
      <c r="R616" s="2"/>
      <c r="T616" s="2"/>
      <c r="U616" s="2"/>
      <c r="X616" s="2"/>
    </row>
  </sheetData>
  <customSheetViews>
    <customSheetView guid="{78EABF26-D710-4E97-9982-5034BA00DCB2}" scale="75" showPageBreaks="1" printArea="1">
      <pageMargins left="0.5" right="0.5" top="0.75" bottom="0.5" header="0.4" footer="0.25"/>
      <pageSetup scale="50" orientation="landscape" horizontalDpi="300" r:id="rId1"/>
      <headerFooter alignWithMargins="0">
        <oddFooter xml:space="preserve">&amp;R2009 PNW Statistical Report    Page 17   </oddFooter>
      </headerFooter>
    </customSheetView>
    <customSheetView guid="{CF8C0A6A-966E-4199-A69F-838FC137FC7C}" scale="75" showPageBreaks="1" printArea="1">
      <pageMargins left="0.5" right="0.5" top="0.75" bottom="0.5" header="0.4" footer="0.25"/>
      <pageSetup scale="50" orientation="landscape" horizontalDpi="300" r:id="rId2"/>
      <headerFooter alignWithMargins="0">
        <oddFooter xml:space="preserve">&amp;R2009 PNW Statistical Report    Page 17   </oddFooter>
      </headerFooter>
    </customSheetView>
    <customSheetView guid="{00D76137-0065-4878-A5E6-B91DE9FF37CB}" showPageBreaks="1">
      <pageMargins left="0.5" right="0.5" top="0.75" bottom="0.5" header="0.4" footer="0.25"/>
      <pageSetup scale="50" orientation="landscape" horizontalDpi="300" r:id="rId3"/>
      <headerFooter alignWithMargins="0">
        <oddFooter xml:space="preserve">&amp;R2009 PNW Statistical Report    Page 17   </oddFooter>
      </headerFooter>
    </customSheetView>
    <customSheetView guid="{BAD007A0-1EFD-4C2B-B7C5-7AF3F7BE2776}" showPageBreaks="1" view="pageLayout">
      <selection activeCell="L54" sqref="L54"/>
      <pageMargins left="0.5" right="0.5" top="0.75" bottom="1" header="0.5" footer="0.5"/>
      <pageSetup scale="64" orientation="landscape" horizontalDpi="300" r:id="rId4"/>
      <headerFooter alignWithMargins="0">
        <oddFooter xml:space="preserve">&amp;R2010 PNW Statistical Report    Page </oddFooter>
      </headerFooter>
    </customSheetView>
  </customSheetViews>
  <mergeCells count="5">
    <mergeCell ref="Y37:AC37"/>
    <mergeCell ref="Y38:Z38"/>
    <mergeCell ref="Y39:Z39"/>
    <mergeCell ref="AB38:AC38"/>
    <mergeCell ref="AB39:AC39"/>
  </mergeCells>
  <phoneticPr fontId="10" type="noConversion"/>
  <pageMargins left="0.5" right="0.5" top="0.75" bottom="1" header="0.5" footer="0.5"/>
  <pageSetup scale="50" orientation="landscape" r:id="rId5"/>
  <headerFooter alignWithMargins="0">
    <oddFooter>&amp;R2010 PNW Statistical Report    Page  17</oddFooter>
  </headerFooter>
</worksheet>
</file>

<file path=xl/worksheets/sheet18.xml><?xml version="1.0" encoding="utf-8"?>
<worksheet xmlns="http://schemas.openxmlformats.org/spreadsheetml/2006/main" xmlns:r="http://schemas.openxmlformats.org/officeDocument/2006/relationships">
  <dimension ref="A1:U609"/>
  <sheetViews>
    <sheetView zoomScale="75" zoomScaleNormal="75" workbookViewId="0"/>
  </sheetViews>
  <sheetFormatPr defaultColWidth="10" defaultRowHeight="12.75"/>
  <cols>
    <col min="1" max="2" width="3.7109375" style="186" customWidth="1"/>
    <col min="3" max="3" width="67.7109375" style="186" customWidth="1"/>
    <col min="4" max="4" width="15.85546875" style="2" customWidth="1"/>
    <col min="5" max="5" width="2.5703125" style="2" customWidth="1"/>
    <col min="6" max="6" width="1.28515625" style="2" customWidth="1"/>
    <col min="7" max="7" width="15.7109375" style="2" customWidth="1"/>
    <col min="8" max="8" width="2.5703125" style="2" customWidth="1"/>
    <col min="9" max="9" width="15.7109375" style="2" customWidth="1"/>
    <col min="10" max="10" width="2.5703125" style="2" customWidth="1"/>
    <col min="11" max="11" width="15.7109375" style="9" customWidth="1"/>
    <col min="12" max="12" width="2.7109375" style="2" customWidth="1"/>
    <col min="13" max="13" width="15.7109375" style="9" customWidth="1"/>
    <col min="14" max="14" width="2.7109375" style="2" customWidth="1"/>
    <col min="15" max="15" width="15.7109375" style="9" customWidth="1"/>
    <col min="16" max="16" width="2.7109375" style="2" customWidth="1"/>
    <col min="17" max="19" width="2.28515625" style="2" customWidth="1"/>
    <col min="20" max="16384" width="10" style="2"/>
  </cols>
  <sheetData>
    <row r="1" spans="1:21">
      <c r="A1" s="197" t="s">
        <v>441</v>
      </c>
      <c r="D1" s="7"/>
      <c r="E1" s="7"/>
      <c r="F1" s="7"/>
      <c r="H1" s="7"/>
      <c r="J1" s="7"/>
      <c r="L1" s="7"/>
      <c r="P1" s="7"/>
      <c r="Q1" s="7"/>
      <c r="R1" s="7"/>
      <c r="S1" s="7"/>
    </row>
    <row r="2" spans="1:21" ht="12.75" customHeight="1">
      <c r="A2" s="197" t="s">
        <v>671</v>
      </c>
      <c r="C2" s="493"/>
      <c r="D2" s="7"/>
      <c r="E2" s="7"/>
      <c r="F2" s="7"/>
      <c r="H2" s="7"/>
      <c r="J2" s="7"/>
      <c r="L2" s="7"/>
      <c r="P2" s="7"/>
      <c r="Q2" s="7"/>
      <c r="R2" s="7"/>
      <c r="S2" s="7"/>
    </row>
    <row r="3" spans="1:21" ht="12.75" customHeight="1">
      <c r="A3" s="340" t="s">
        <v>130</v>
      </c>
      <c r="D3" s="7"/>
      <c r="E3" s="7"/>
      <c r="F3" s="7"/>
      <c r="H3" s="7"/>
      <c r="J3" s="7"/>
      <c r="L3" s="7"/>
      <c r="P3" s="7"/>
      <c r="Q3" s="7"/>
      <c r="R3" s="7"/>
      <c r="S3" s="7"/>
    </row>
    <row r="4" spans="1:21">
      <c r="O4" s="88"/>
    </row>
    <row r="5" spans="1:21">
      <c r="O5" s="88"/>
    </row>
    <row r="6" spans="1:21">
      <c r="K6" s="44"/>
      <c r="L6" s="43"/>
      <c r="M6" s="44"/>
      <c r="N6" s="44"/>
      <c r="O6" s="43"/>
      <c r="P6" s="43"/>
      <c r="Q6" s="43"/>
      <c r="R6" s="43"/>
      <c r="S6" s="43"/>
    </row>
    <row r="7" spans="1:21" ht="14.1" customHeight="1">
      <c r="A7" s="198" t="s">
        <v>133</v>
      </c>
      <c r="D7" s="373">
        <v>2010</v>
      </c>
      <c r="E7" s="477"/>
      <c r="G7" s="376">
        <v>2009</v>
      </c>
      <c r="I7" s="376">
        <v>2008</v>
      </c>
      <c r="J7" s="187"/>
      <c r="K7" s="376">
        <v>2007</v>
      </c>
      <c r="M7" s="376">
        <v>2006</v>
      </c>
      <c r="N7" s="206"/>
      <c r="O7" s="376">
        <v>2005</v>
      </c>
      <c r="P7" s="206"/>
      <c r="Q7" s="377"/>
      <c r="R7" s="129"/>
      <c r="S7" s="99"/>
    </row>
    <row r="8" spans="1:21" ht="14.1" customHeight="1">
      <c r="A8" s="198"/>
      <c r="D8" s="381"/>
      <c r="E8" s="477"/>
      <c r="G8" s="379"/>
      <c r="I8" s="379"/>
      <c r="J8" s="187"/>
      <c r="K8" s="379"/>
      <c r="M8" s="379"/>
      <c r="N8" s="206"/>
      <c r="O8" s="379"/>
      <c r="P8" s="206"/>
      <c r="Q8" s="377"/>
      <c r="R8" s="129"/>
      <c r="S8" s="99"/>
    </row>
    <row r="9" spans="1:21">
      <c r="A9" s="332" t="s">
        <v>592</v>
      </c>
      <c r="D9" s="7"/>
      <c r="E9" s="365"/>
      <c r="K9" s="2"/>
      <c r="M9" s="2"/>
      <c r="O9" s="2"/>
    </row>
    <row r="10" spans="1:21">
      <c r="B10" s="200" t="s">
        <v>145</v>
      </c>
      <c r="D10" s="211">
        <v>3180807</v>
      </c>
      <c r="E10" s="483"/>
      <c r="F10" s="7"/>
      <c r="G10" s="210">
        <v>3149500</v>
      </c>
      <c r="H10" s="7"/>
      <c r="I10" s="210">
        <v>3133496</v>
      </c>
      <c r="K10" s="210">
        <v>2936277</v>
      </c>
      <c r="M10" s="210">
        <v>2658513</v>
      </c>
      <c r="O10" s="210">
        <v>2270793</v>
      </c>
      <c r="R10" s="7"/>
      <c r="S10" s="80"/>
    </row>
    <row r="11" spans="1:21" ht="12" customHeight="1">
      <c r="B11" s="394" t="s">
        <v>99</v>
      </c>
      <c r="D11" s="218">
        <v>1046815</v>
      </c>
      <c r="E11" s="479"/>
      <c r="F11" s="55"/>
      <c r="G11" s="213">
        <v>1178620</v>
      </c>
      <c r="H11" s="55"/>
      <c r="I11" s="213">
        <v>1289883</v>
      </c>
      <c r="J11" s="55"/>
      <c r="K11" s="213">
        <v>1151392</v>
      </c>
      <c r="M11" s="213">
        <v>969767</v>
      </c>
      <c r="N11" s="55"/>
      <c r="O11" s="213">
        <v>688982</v>
      </c>
      <c r="P11" s="12"/>
      <c r="Q11" s="55"/>
      <c r="R11" s="135"/>
      <c r="S11" s="72"/>
    </row>
    <row r="12" spans="1:21" ht="12" customHeight="1">
      <c r="A12" s="332"/>
      <c r="C12" s="186" t="s">
        <v>503</v>
      </c>
      <c r="D12" s="218">
        <f>D10-D11</f>
        <v>2133992</v>
      </c>
      <c r="E12" s="479"/>
      <c r="F12" s="55"/>
      <c r="G12" s="213">
        <f>G10-G11</f>
        <v>1970880</v>
      </c>
      <c r="H12" s="55"/>
      <c r="I12" s="213">
        <f>I10-I11</f>
        <v>1843613</v>
      </c>
      <c r="J12" s="55"/>
      <c r="K12" s="213">
        <f>K10-K11</f>
        <v>1784885</v>
      </c>
      <c r="M12" s="213">
        <f>M10-M11</f>
        <v>1688746</v>
      </c>
      <c r="N12" s="12"/>
      <c r="O12" s="213">
        <f>O10-O11</f>
        <v>1581811</v>
      </c>
      <c r="P12" s="12"/>
      <c r="Q12" s="12"/>
      <c r="R12" s="135"/>
      <c r="S12" s="72"/>
    </row>
    <row r="13" spans="1:21">
      <c r="A13" s="200"/>
      <c r="D13" s="72"/>
      <c r="E13" s="479"/>
      <c r="G13" s="21"/>
      <c r="I13" s="21"/>
      <c r="K13" s="21"/>
      <c r="M13" s="21"/>
      <c r="O13" s="21"/>
      <c r="R13" s="103"/>
      <c r="S13" s="21"/>
    </row>
    <row r="14" spans="1:21">
      <c r="A14" s="199" t="s">
        <v>467</v>
      </c>
      <c r="D14" s="72"/>
      <c r="E14" s="479"/>
      <c r="F14" s="7"/>
      <c r="G14" s="21"/>
      <c r="H14" s="7"/>
      <c r="I14" s="21"/>
      <c r="J14" s="7"/>
      <c r="K14" s="21"/>
      <c r="M14" s="21"/>
      <c r="N14" s="7"/>
      <c r="O14" s="21"/>
      <c r="Q14" s="7"/>
      <c r="R14" s="111"/>
      <c r="S14" s="72"/>
    </row>
    <row r="15" spans="1:21">
      <c r="A15" s="200"/>
      <c r="B15" s="204" t="s">
        <v>257</v>
      </c>
      <c r="D15" s="72">
        <v>860712</v>
      </c>
      <c r="E15" s="479"/>
      <c r="F15" s="12"/>
      <c r="G15" s="21">
        <v>812903</v>
      </c>
      <c r="H15" s="12"/>
      <c r="I15" s="21">
        <v>747610</v>
      </c>
      <c r="J15" s="12"/>
      <c r="K15" s="21">
        <v>670418</v>
      </c>
      <c r="M15" s="21">
        <v>625971</v>
      </c>
      <c r="N15" s="12"/>
      <c r="O15" s="21">
        <v>552281</v>
      </c>
      <c r="P15" s="12"/>
      <c r="Q15" s="12"/>
      <c r="R15" s="131"/>
      <c r="S15" s="21"/>
      <c r="U15" s="4"/>
    </row>
    <row r="16" spans="1:21">
      <c r="A16" s="200"/>
      <c r="B16" s="186" t="s">
        <v>541</v>
      </c>
      <c r="D16" s="72">
        <v>414336</v>
      </c>
      <c r="E16" s="479"/>
      <c r="G16" s="21">
        <v>407159</v>
      </c>
      <c r="I16" s="21">
        <v>390802</v>
      </c>
      <c r="K16" s="21">
        <v>373133</v>
      </c>
      <c r="M16" s="21">
        <v>360761</v>
      </c>
      <c r="O16" s="21">
        <v>332878</v>
      </c>
      <c r="R16" s="103"/>
      <c r="S16" s="21"/>
    </row>
    <row r="17" spans="1:20">
      <c r="A17" s="200"/>
      <c r="B17" s="186" t="s">
        <v>258</v>
      </c>
      <c r="D17" s="72">
        <v>175440</v>
      </c>
      <c r="E17" s="479"/>
      <c r="G17" s="21">
        <v>158661</v>
      </c>
      <c r="I17" s="21">
        <v>113799</v>
      </c>
      <c r="K17" s="21">
        <v>155735</v>
      </c>
      <c r="M17" s="21">
        <v>144127</v>
      </c>
      <c r="O17" s="21">
        <v>157273</v>
      </c>
      <c r="R17" s="103"/>
      <c r="S17" s="21"/>
      <c r="T17" s="4"/>
    </row>
    <row r="18" spans="1:20">
      <c r="A18" s="200"/>
      <c r="B18" s="186" t="s">
        <v>259</v>
      </c>
      <c r="D18" s="218">
        <v>134467</v>
      </c>
      <c r="E18" s="479"/>
      <c r="G18" s="213">
        <v>122358</v>
      </c>
      <c r="I18" s="213">
        <v>124046</v>
      </c>
      <c r="K18" s="213">
        <v>127648</v>
      </c>
      <c r="M18" s="213">
        <v>127989</v>
      </c>
      <c r="O18" s="213">
        <v>125810</v>
      </c>
      <c r="R18" s="103"/>
      <c r="S18" s="21"/>
    </row>
    <row r="19" spans="1:20">
      <c r="A19" s="200"/>
      <c r="C19" s="186" t="s">
        <v>426</v>
      </c>
      <c r="D19" s="216">
        <f>SUM(D15:D18)</f>
        <v>1584955</v>
      </c>
      <c r="E19" s="479"/>
      <c r="G19" s="214">
        <f>SUM(G15:G18)</f>
        <v>1501081</v>
      </c>
      <c r="I19" s="214">
        <f>SUM(I15:I18)</f>
        <v>1376257</v>
      </c>
      <c r="K19" s="214">
        <f>SUM(K15:K18)</f>
        <v>1326934</v>
      </c>
      <c r="M19" s="214">
        <f>SUM(M15:M18)</f>
        <v>1258848</v>
      </c>
      <c r="O19" s="214">
        <f>SUM(O15:O18)</f>
        <v>1168242</v>
      </c>
      <c r="R19" s="103"/>
      <c r="S19" s="21"/>
    </row>
    <row r="20" spans="1:20">
      <c r="A20" s="200"/>
      <c r="D20" s="72"/>
      <c r="E20" s="479"/>
      <c r="G20" s="21"/>
      <c r="I20" s="21"/>
      <c r="K20" s="21"/>
      <c r="M20" s="21"/>
      <c r="O20" s="21"/>
      <c r="R20" s="103"/>
      <c r="S20" s="21"/>
    </row>
    <row r="21" spans="1:20">
      <c r="A21" s="199" t="s">
        <v>404</v>
      </c>
      <c r="D21" s="218">
        <f>D12-D19</f>
        <v>549037</v>
      </c>
      <c r="E21" s="479"/>
      <c r="F21" s="7"/>
      <c r="G21" s="213">
        <f>G12-G19</f>
        <v>469799</v>
      </c>
      <c r="H21" s="7"/>
      <c r="I21" s="213">
        <f>I12-I19</f>
        <v>467356</v>
      </c>
      <c r="J21" s="7"/>
      <c r="K21" s="213">
        <f>K12-K19</f>
        <v>457951</v>
      </c>
      <c r="M21" s="213">
        <f>M12-M19</f>
        <v>429898</v>
      </c>
      <c r="N21" s="7"/>
      <c r="O21" s="213">
        <f>O12-O19</f>
        <v>413569</v>
      </c>
      <c r="Q21" s="7"/>
      <c r="R21" s="111"/>
      <c r="S21" s="72"/>
    </row>
    <row r="22" spans="1:20">
      <c r="A22" s="200"/>
      <c r="D22" s="72"/>
      <c r="E22" s="479"/>
      <c r="G22" s="21"/>
      <c r="I22" s="21"/>
      <c r="K22" s="21"/>
      <c r="M22" s="21"/>
      <c r="O22" s="21"/>
      <c r="R22" s="103"/>
      <c r="S22" s="21"/>
    </row>
    <row r="23" spans="1:20">
      <c r="A23" s="199" t="s">
        <v>468</v>
      </c>
      <c r="D23" s="72"/>
      <c r="E23" s="479"/>
      <c r="F23" s="7"/>
      <c r="G23" s="21"/>
      <c r="H23" s="7"/>
      <c r="I23" s="21"/>
      <c r="J23" s="7"/>
      <c r="K23" s="21"/>
      <c r="M23" s="21"/>
      <c r="N23" s="7"/>
      <c r="O23" s="21"/>
      <c r="Q23" s="7"/>
      <c r="R23" s="111"/>
      <c r="S23" s="72"/>
    </row>
    <row r="24" spans="1:20">
      <c r="A24" s="200"/>
      <c r="B24" s="186" t="s">
        <v>258</v>
      </c>
      <c r="D24" s="217">
        <v>4975</v>
      </c>
      <c r="E24" s="479"/>
      <c r="G24" s="70">
        <v>6087</v>
      </c>
      <c r="I24" s="70">
        <v>6538</v>
      </c>
      <c r="K24" s="70">
        <v>4578</v>
      </c>
      <c r="M24" s="70">
        <v>5200</v>
      </c>
      <c r="O24" s="70">
        <v>59263</v>
      </c>
      <c r="R24" s="103"/>
      <c r="S24" s="21"/>
    </row>
    <row r="25" spans="1:20">
      <c r="A25" s="200"/>
      <c r="B25" s="186" t="s">
        <v>553</v>
      </c>
      <c r="D25" s="72">
        <v>22066</v>
      </c>
      <c r="E25" s="479"/>
      <c r="G25" s="21">
        <v>14999</v>
      </c>
      <c r="I25" s="21">
        <v>18636</v>
      </c>
      <c r="K25" s="21">
        <v>21195</v>
      </c>
      <c r="M25" s="21">
        <v>14312</v>
      </c>
      <c r="O25" s="21">
        <v>11191</v>
      </c>
      <c r="R25" s="103"/>
      <c r="S25" s="21"/>
    </row>
    <row r="26" spans="1:20">
      <c r="A26" s="200"/>
      <c r="B26" s="186" t="s">
        <v>554</v>
      </c>
      <c r="D26" s="72">
        <v>8956</v>
      </c>
      <c r="E26" s="479"/>
      <c r="G26" s="21">
        <v>10808</v>
      </c>
      <c r="I26" s="21">
        <v>6231</v>
      </c>
      <c r="K26" s="21">
        <v>16727</v>
      </c>
      <c r="M26" s="21">
        <v>31902</v>
      </c>
      <c r="O26" s="21">
        <v>22141</v>
      </c>
      <c r="R26" s="103"/>
      <c r="S26" s="16"/>
    </row>
    <row r="27" spans="1:20">
      <c r="A27" s="200"/>
      <c r="B27" s="186" t="s">
        <v>260</v>
      </c>
      <c r="D27" s="72">
        <v>-15859</v>
      </c>
      <c r="E27" s="479"/>
      <c r="G27" s="21">
        <v>-18001</v>
      </c>
      <c r="I27" s="21">
        <v>-30569</v>
      </c>
      <c r="K27" s="21">
        <v>-21630</v>
      </c>
      <c r="M27" s="21">
        <v>-23830</v>
      </c>
      <c r="O27" s="21">
        <v>-23204</v>
      </c>
      <c r="R27" s="103"/>
      <c r="S27" s="21"/>
    </row>
    <row r="28" spans="1:20">
      <c r="A28" s="200"/>
      <c r="B28" s="186" t="s">
        <v>239</v>
      </c>
      <c r="D28" s="72">
        <v>0</v>
      </c>
      <c r="E28" s="479"/>
      <c r="F28" s="7"/>
      <c r="G28" s="21">
        <v>0</v>
      </c>
      <c r="H28" s="7"/>
      <c r="I28" s="21">
        <v>0</v>
      </c>
      <c r="J28" s="7"/>
      <c r="K28" s="21">
        <v>0</v>
      </c>
      <c r="M28" s="21">
        <v>0</v>
      </c>
      <c r="N28" s="7"/>
      <c r="O28" s="21">
        <v>-138562</v>
      </c>
      <c r="R28" s="103"/>
      <c r="S28" s="21"/>
    </row>
    <row r="29" spans="1:20">
      <c r="A29" s="200"/>
      <c r="C29" s="186" t="s">
        <v>426</v>
      </c>
      <c r="D29" s="216">
        <f>SUM(D24:D28)</f>
        <v>20138</v>
      </c>
      <c r="E29" s="479"/>
      <c r="G29" s="214">
        <f>SUM(G24:G28)</f>
        <v>13893</v>
      </c>
      <c r="I29" s="214">
        <f>SUM(I24:I28)</f>
        <v>836</v>
      </c>
      <c r="K29" s="214">
        <f>SUM(K24:K28)</f>
        <v>20870</v>
      </c>
      <c r="M29" s="214">
        <f>SUM(M24:M28)</f>
        <v>27584</v>
      </c>
      <c r="O29" s="214">
        <f>SUM(O24:O28)</f>
        <v>-69171</v>
      </c>
      <c r="R29" s="103"/>
      <c r="S29" s="21"/>
    </row>
    <row r="30" spans="1:20">
      <c r="A30" s="200"/>
      <c r="C30" s="187"/>
      <c r="D30" s="77"/>
      <c r="E30" s="481"/>
      <c r="F30" s="31"/>
      <c r="G30" s="16"/>
      <c r="H30" s="31"/>
      <c r="I30" s="16"/>
      <c r="J30" s="31"/>
      <c r="K30" s="16"/>
      <c r="M30" s="16"/>
      <c r="N30" s="31"/>
      <c r="O30" s="16"/>
      <c r="P30" s="31"/>
      <c r="Q30" s="31"/>
      <c r="R30" s="116"/>
      <c r="S30" s="16"/>
    </row>
    <row r="31" spans="1:20">
      <c r="A31" s="199" t="s">
        <v>271</v>
      </c>
      <c r="D31" s="218">
        <f>D21+D29</f>
        <v>569175</v>
      </c>
      <c r="E31" s="479"/>
      <c r="F31" s="7"/>
      <c r="G31" s="213">
        <f>G21+G29</f>
        <v>483692</v>
      </c>
      <c r="H31" s="7"/>
      <c r="I31" s="213">
        <f>I21+I29</f>
        <v>468192</v>
      </c>
      <c r="J31" s="7"/>
      <c r="K31" s="213">
        <f>K21+K29</f>
        <v>478821</v>
      </c>
      <c r="M31" s="213">
        <f>M21+M29</f>
        <v>457482</v>
      </c>
      <c r="N31" s="7"/>
      <c r="O31" s="213">
        <f>O21+O29</f>
        <v>344398</v>
      </c>
      <c r="Q31" s="7"/>
      <c r="R31" s="111"/>
      <c r="S31" s="72"/>
    </row>
    <row r="32" spans="1:20">
      <c r="A32" s="200"/>
      <c r="D32" s="72"/>
      <c r="E32" s="479"/>
      <c r="G32" s="21"/>
      <c r="I32" s="21"/>
      <c r="K32" s="21"/>
      <c r="M32" s="21"/>
      <c r="O32" s="21"/>
      <c r="R32" s="103"/>
      <c r="S32" s="21"/>
    </row>
    <row r="33" spans="1:19">
      <c r="A33" s="199" t="s">
        <v>275</v>
      </c>
      <c r="D33" s="72"/>
      <c r="E33" s="479"/>
      <c r="F33" s="7"/>
      <c r="G33" s="21"/>
      <c r="H33" s="7"/>
      <c r="I33" s="21"/>
      <c r="J33" s="7"/>
      <c r="K33" s="21"/>
      <c r="M33" s="21"/>
      <c r="N33" s="7"/>
      <c r="O33" s="21"/>
      <c r="Q33" s="7"/>
      <c r="R33" s="111"/>
      <c r="S33" s="72"/>
    </row>
    <row r="34" spans="1:19" ht="12.75" customHeight="1">
      <c r="B34" s="186" t="s">
        <v>261</v>
      </c>
      <c r="D34" s="72">
        <v>217002</v>
      </c>
      <c r="E34" s="479"/>
      <c r="G34" s="21">
        <v>212654</v>
      </c>
      <c r="I34" s="21">
        <v>184532</v>
      </c>
      <c r="K34" s="21">
        <v>177138</v>
      </c>
      <c r="M34" s="21">
        <v>166930</v>
      </c>
      <c r="O34" s="21">
        <v>157600</v>
      </c>
      <c r="R34" s="103"/>
      <c r="S34" s="21"/>
    </row>
    <row r="35" spans="1:19" ht="12.75" customHeight="1">
      <c r="B35" s="186" t="s">
        <v>262</v>
      </c>
      <c r="D35" s="72">
        <v>8267</v>
      </c>
      <c r="E35" s="479"/>
      <c r="G35" s="21">
        <v>6315</v>
      </c>
      <c r="I35" s="21">
        <v>13432</v>
      </c>
      <c r="K35" s="21">
        <v>9564</v>
      </c>
      <c r="M35" s="21">
        <v>9529</v>
      </c>
      <c r="O35" s="21">
        <v>7026</v>
      </c>
      <c r="R35" s="103"/>
      <c r="S35" s="21"/>
    </row>
    <row r="36" spans="1:19" ht="12.75" customHeight="1">
      <c r="B36" s="186" t="s">
        <v>263</v>
      </c>
      <c r="D36" s="72">
        <v>4559</v>
      </c>
      <c r="E36" s="479"/>
      <c r="G36" s="21">
        <v>4675</v>
      </c>
      <c r="I36" s="21">
        <v>4702</v>
      </c>
      <c r="K36" s="21">
        <v>4639</v>
      </c>
      <c r="M36" s="21">
        <v>4363</v>
      </c>
      <c r="O36" s="21">
        <v>4085</v>
      </c>
      <c r="R36" s="103"/>
      <c r="S36" s="21"/>
    </row>
    <row r="37" spans="1:19" ht="12.75" customHeight="1">
      <c r="B37" s="186" t="s">
        <v>233</v>
      </c>
      <c r="D37" s="218">
        <v>-16479</v>
      </c>
      <c r="E37" s="479"/>
      <c r="F37" s="7"/>
      <c r="G37" s="213">
        <v>-10386</v>
      </c>
      <c r="H37" s="7"/>
      <c r="I37" s="213">
        <v>-14313</v>
      </c>
      <c r="J37" s="7"/>
      <c r="K37" s="213">
        <v>-12308</v>
      </c>
      <c r="M37" s="213">
        <v>-7336</v>
      </c>
      <c r="N37" s="7"/>
      <c r="O37" s="213">
        <v>-7624</v>
      </c>
      <c r="Q37" s="7"/>
      <c r="R37" s="111"/>
      <c r="S37" s="72"/>
    </row>
    <row r="38" spans="1:19">
      <c r="C38" s="186" t="s">
        <v>426</v>
      </c>
      <c r="D38" s="216">
        <f>SUM(D34:D37)</f>
        <v>213349</v>
      </c>
      <c r="E38" s="479"/>
      <c r="G38" s="214">
        <f>SUM(G34:G37)</f>
        <v>213258</v>
      </c>
      <c r="I38" s="214">
        <f>SUM(I34:I37)</f>
        <v>188353</v>
      </c>
      <c r="K38" s="214">
        <f>SUM(K34:K37)</f>
        <v>179033</v>
      </c>
      <c r="M38" s="214">
        <f>SUM(M34:M37)</f>
        <v>173486</v>
      </c>
      <c r="O38" s="214">
        <f>SUM(O34:O37)</f>
        <v>161087</v>
      </c>
      <c r="R38" s="103"/>
      <c r="S38" s="21"/>
    </row>
    <row r="39" spans="1:19">
      <c r="C39" s="193"/>
      <c r="D39" s="72"/>
      <c r="E39" s="479"/>
      <c r="F39" s="7"/>
      <c r="G39" s="21"/>
      <c r="H39" s="7"/>
      <c r="I39" s="21"/>
      <c r="J39" s="7"/>
      <c r="K39" s="21"/>
      <c r="M39" s="21"/>
      <c r="N39" s="7"/>
      <c r="O39" s="21"/>
      <c r="Q39" s="7"/>
      <c r="R39" s="111"/>
      <c r="S39" s="72"/>
    </row>
    <row r="40" spans="1:19">
      <c r="D40" s="72"/>
      <c r="E40" s="479"/>
      <c r="G40" s="21"/>
      <c r="I40" s="21"/>
      <c r="K40" s="21"/>
      <c r="M40" s="21"/>
      <c r="O40" s="21"/>
      <c r="R40" s="103"/>
      <c r="S40" s="21"/>
    </row>
    <row r="41" spans="1:19">
      <c r="A41" s="199" t="s">
        <v>406</v>
      </c>
      <c r="D41" s="652">
        <f>D31-D38</f>
        <v>355826</v>
      </c>
      <c r="E41" s="484"/>
      <c r="F41" s="473"/>
      <c r="G41" s="473">
        <f>G31-G38</f>
        <v>270434</v>
      </c>
      <c r="H41" s="473"/>
      <c r="I41" s="473">
        <f>I31-I38</f>
        <v>279839</v>
      </c>
      <c r="J41" s="473"/>
      <c r="K41" s="473">
        <f>K31-K38</f>
        <v>299788</v>
      </c>
      <c r="L41" s="473"/>
      <c r="M41" s="473">
        <f>M31-M38</f>
        <v>283996</v>
      </c>
      <c r="N41" s="473"/>
      <c r="O41" s="473">
        <f>O31-O38</f>
        <v>183311</v>
      </c>
      <c r="P41" s="473"/>
      <c r="Q41"/>
      <c r="R41" s="111"/>
      <c r="S41" s="80"/>
    </row>
    <row r="42" spans="1:19" ht="18.75" customHeight="1">
      <c r="C42" s="193"/>
      <c r="D42" s="7"/>
      <c r="E42" s="365"/>
      <c r="F42" s="7"/>
      <c r="H42" s="7"/>
      <c r="J42" s="7"/>
      <c r="K42" s="2"/>
      <c r="L42" s="7"/>
      <c r="M42" s="2"/>
      <c r="O42" s="2"/>
      <c r="P42" s="7"/>
      <c r="Q42" s="7"/>
      <c r="R42" s="7"/>
      <c r="S42" s="7"/>
    </row>
    <row r="43" spans="1:19" ht="14.25" customHeight="1">
      <c r="A43" s="186" t="s">
        <v>656</v>
      </c>
      <c r="B43" s="468"/>
      <c r="C43" s="468"/>
      <c r="D43" s="72">
        <v>20163</v>
      </c>
      <c r="F43" s="813"/>
      <c r="G43" s="21">
        <v>19209</v>
      </c>
      <c r="I43" s="21">
        <v>17495</v>
      </c>
      <c r="K43" s="21">
        <v>15848</v>
      </c>
      <c r="M43" s="21">
        <v>14266</v>
      </c>
      <c r="O43" s="21">
        <v>12832</v>
      </c>
    </row>
    <row r="44" spans="1:19">
      <c r="D44" s="812"/>
      <c r="E44" s="166"/>
      <c r="G44" s="812"/>
      <c r="I44" s="812"/>
      <c r="K44" s="812"/>
      <c r="M44" s="812"/>
      <c r="O44" s="812"/>
    </row>
    <row r="45" spans="1:19" ht="13.5" thickBot="1">
      <c r="A45" s="199" t="s">
        <v>669</v>
      </c>
      <c r="B45" s="468"/>
      <c r="C45" s="468"/>
      <c r="D45" s="810">
        <f>+D41-D43</f>
        <v>335663</v>
      </c>
      <c r="E45" s="462"/>
      <c r="F45"/>
      <c r="G45" s="811">
        <f>+G41-G43</f>
        <v>251225</v>
      </c>
      <c r="H45" s="494"/>
      <c r="I45" s="811">
        <f>+I41-I43</f>
        <v>262344</v>
      </c>
      <c r="J45" s="494"/>
      <c r="K45" s="811">
        <f>+K41-K43</f>
        <v>283940</v>
      </c>
      <c r="L45" s="494"/>
      <c r="M45" s="811">
        <f>+M41-M43</f>
        <v>269730</v>
      </c>
      <c r="N45" s="494"/>
      <c r="O45" s="811">
        <f>+O41-O43</f>
        <v>170479</v>
      </c>
      <c r="P45"/>
    </row>
    <row r="46" spans="1:19" ht="13.5" thickTop="1">
      <c r="K46" s="2"/>
      <c r="M46" s="2"/>
      <c r="O46" s="2"/>
    </row>
    <row r="47" spans="1:19">
      <c r="C47" s="193"/>
      <c r="D47" s="7"/>
      <c r="E47" s="7"/>
      <c r="F47" s="7"/>
      <c r="H47" s="7"/>
      <c r="J47" s="7"/>
      <c r="K47" s="2"/>
      <c r="L47" s="7"/>
      <c r="M47" s="2"/>
      <c r="O47" s="2"/>
      <c r="P47" s="7"/>
      <c r="Q47" s="7"/>
      <c r="R47" s="7"/>
      <c r="S47" s="7"/>
    </row>
    <row r="48" spans="1:19">
      <c r="K48" s="2"/>
      <c r="M48" s="2"/>
      <c r="O48" s="2"/>
    </row>
    <row r="49" spans="3:19">
      <c r="C49" s="193"/>
      <c r="D49" s="7"/>
      <c r="E49" s="7"/>
      <c r="F49" s="7"/>
      <c r="H49" s="7"/>
      <c r="J49" s="7"/>
      <c r="K49" s="2"/>
      <c r="L49" s="7"/>
      <c r="M49" s="2"/>
      <c r="O49" s="2"/>
      <c r="P49" s="7"/>
      <c r="Q49" s="7"/>
      <c r="R49" s="7"/>
      <c r="S49" s="7"/>
    </row>
    <row r="50" spans="3:19">
      <c r="K50" s="2"/>
      <c r="M50" s="2"/>
      <c r="O50" s="2"/>
    </row>
    <row r="51" spans="3:19">
      <c r="C51" s="193"/>
      <c r="D51" s="7"/>
      <c r="E51" s="7"/>
      <c r="F51" s="7"/>
      <c r="H51" s="7"/>
      <c r="J51" s="7"/>
      <c r="K51" s="2"/>
      <c r="L51" s="7"/>
      <c r="M51" s="2"/>
      <c r="O51" s="2"/>
      <c r="P51" s="7"/>
      <c r="Q51" s="7"/>
      <c r="R51" s="7"/>
      <c r="S51" s="7"/>
    </row>
    <row r="52" spans="3:19">
      <c r="K52" s="2"/>
      <c r="M52" s="2"/>
      <c r="O52" s="2"/>
    </row>
    <row r="53" spans="3:19">
      <c r="K53" s="2"/>
      <c r="M53" s="2"/>
      <c r="O53" s="2"/>
    </row>
    <row r="54" spans="3:19">
      <c r="K54" s="2"/>
      <c r="M54" s="2"/>
      <c r="O54" s="2"/>
    </row>
    <row r="55" spans="3:19">
      <c r="K55" s="2"/>
      <c r="M55" s="2"/>
      <c r="O55" s="2"/>
    </row>
    <row r="56" spans="3:19">
      <c r="K56" s="2"/>
      <c r="M56" s="2"/>
      <c r="O56" s="2"/>
    </row>
    <row r="57" spans="3:19">
      <c r="C57" s="193"/>
      <c r="D57" s="7"/>
      <c r="E57" s="7"/>
      <c r="F57" s="7"/>
      <c r="H57" s="7"/>
      <c r="J57" s="7"/>
      <c r="K57" s="2"/>
      <c r="L57" s="7"/>
      <c r="M57" s="2"/>
      <c r="O57" s="2"/>
      <c r="P57" s="7"/>
      <c r="Q57" s="7"/>
      <c r="R57" s="7"/>
      <c r="S57" s="7"/>
    </row>
    <row r="58" spans="3:19">
      <c r="K58" s="2"/>
      <c r="M58" s="2"/>
      <c r="O58" s="2"/>
    </row>
    <row r="59" spans="3:19">
      <c r="K59" s="2"/>
      <c r="M59" s="2"/>
      <c r="O59" s="2"/>
    </row>
    <row r="60" spans="3:19">
      <c r="K60" s="2"/>
      <c r="M60" s="2"/>
      <c r="O60" s="2"/>
    </row>
    <row r="61" spans="3:19">
      <c r="K61" s="2"/>
      <c r="M61" s="2"/>
      <c r="O61" s="2"/>
    </row>
    <row r="62" spans="3:19">
      <c r="K62" s="2"/>
      <c r="M62" s="2"/>
      <c r="O62" s="2"/>
    </row>
    <row r="63" spans="3:19">
      <c r="K63" s="2"/>
      <c r="M63" s="2"/>
      <c r="O63" s="2"/>
    </row>
    <row r="64" spans="3:19">
      <c r="K64" s="2"/>
      <c r="M64" s="2"/>
      <c r="O64" s="2"/>
    </row>
    <row r="65" spans="11:15">
      <c r="K65" s="2"/>
      <c r="M65" s="2"/>
      <c r="O65" s="2"/>
    </row>
    <row r="66" spans="11:15">
      <c r="K66" s="2"/>
      <c r="M66" s="2"/>
      <c r="O66" s="2"/>
    </row>
    <row r="67" spans="11:15">
      <c r="K67" s="2"/>
      <c r="M67" s="2"/>
      <c r="O67" s="2"/>
    </row>
    <row r="68" spans="11:15">
      <c r="K68" s="2"/>
      <c r="M68" s="2"/>
      <c r="O68" s="2"/>
    </row>
    <row r="69" spans="11:15">
      <c r="K69" s="2"/>
      <c r="M69" s="2"/>
      <c r="O69" s="2"/>
    </row>
    <row r="70" spans="11:15">
      <c r="K70" s="2"/>
      <c r="M70" s="2"/>
      <c r="O70" s="2"/>
    </row>
    <row r="71" spans="11:15">
      <c r="K71" s="2"/>
      <c r="M71" s="2"/>
      <c r="O71" s="2"/>
    </row>
    <row r="72" spans="11:15">
      <c r="K72" s="2"/>
      <c r="M72" s="2"/>
      <c r="O72" s="2"/>
    </row>
    <row r="73" spans="11:15">
      <c r="K73" s="2"/>
      <c r="M73" s="2"/>
      <c r="O73" s="2"/>
    </row>
    <row r="74" spans="11:15">
      <c r="K74" s="2"/>
      <c r="M74" s="2"/>
      <c r="O74" s="2"/>
    </row>
    <row r="75" spans="11:15">
      <c r="K75" s="2"/>
      <c r="M75" s="2"/>
      <c r="O75" s="2"/>
    </row>
    <row r="76" spans="11:15">
      <c r="K76" s="2"/>
      <c r="M76" s="2"/>
      <c r="O76" s="2"/>
    </row>
    <row r="77" spans="11:15">
      <c r="K77" s="2"/>
      <c r="M77" s="2"/>
      <c r="O77" s="2"/>
    </row>
    <row r="78" spans="11:15">
      <c r="K78" s="2"/>
      <c r="M78" s="2"/>
      <c r="O78" s="2"/>
    </row>
    <row r="79" spans="11:15">
      <c r="K79" s="2"/>
      <c r="M79" s="2"/>
      <c r="O79" s="2"/>
    </row>
    <row r="80" spans="11:15">
      <c r="K80" s="2"/>
      <c r="M80" s="2"/>
      <c r="O80" s="2"/>
    </row>
    <row r="81" spans="11:15">
      <c r="K81" s="2"/>
      <c r="M81" s="2"/>
      <c r="O81" s="2"/>
    </row>
    <row r="82" spans="11:15">
      <c r="K82" s="2"/>
      <c r="M82" s="2"/>
      <c r="O82" s="2"/>
    </row>
    <row r="83" spans="11:15">
      <c r="K83" s="2"/>
      <c r="M83" s="2"/>
      <c r="O83" s="2"/>
    </row>
    <row r="84" spans="11:15">
      <c r="K84" s="2"/>
      <c r="M84" s="2"/>
      <c r="O84" s="2"/>
    </row>
    <row r="85" spans="11:15">
      <c r="K85" s="2"/>
      <c r="M85" s="2"/>
      <c r="O85" s="2"/>
    </row>
    <row r="86" spans="11:15">
      <c r="K86" s="2"/>
      <c r="M86" s="2"/>
      <c r="O86" s="2"/>
    </row>
    <row r="87" spans="11:15">
      <c r="K87" s="2"/>
      <c r="M87" s="2"/>
      <c r="O87" s="2"/>
    </row>
    <row r="88" spans="11:15">
      <c r="K88" s="2"/>
      <c r="M88" s="2"/>
      <c r="O88" s="2"/>
    </row>
    <row r="89" spans="11:15">
      <c r="K89" s="2"/>
      <c r="M89" s="2"/>
      <c r="O89" s="2"/>
    </row>
    <row r="90" spans="11:15">
      <c r="K90" s="2"/>
      <c r="M90" s="2"/>
      <c r="O90" s="2"/>
    </row>
    <row r="91" spans="11:15">
      <c r="K91" s="2"/>
      <c r="M91" s="2"/>
      <c r="O91" s="2"/>
    </row>
    <row r="92" spans="11:15">
      <c r="K92" s="2"/>
      <c r="M92" s="2"/>
      <c r="O92" s="2"/>
    </row>
    <row r="93" spans="11:15">
      <c r="K93" s="2"/>
      <c r="M93" s="2"/>
      <c r="O93" s="2"/>
    </row>
    <row r="94" spans="11:15">
      <c r="K94" s="2"/>
      <c r="M94" s="2"/>
      <c r="O94" s="2"/>
    </row>
    <row r="95" spans="11:15">
      <c r="K95" s="2"/>
      <c r="M95" s="2"/>
      <c r="O95" s="2"/>
    </row>
    <row r="96" spans="11:15">
      <c r="K96" s="2"/>
      <c r="M96" s="2"/>
      <c r="O96" s="2"/>
    </row>
    <row r="97" spans="11:15">
      <c r="K97" s="2"/>
      <c r="M97" s="2"/>
      <c r="O97" s="2"/>
    </row>
    <row r="98" spans="11:15">
      <c r="K98" s="2"/>
      <c r="M98" s="2"/>
      <c r="O98" s="2"/>
    </row>
    <row r="99" spans="11:15">
      <c r="K99" s="2"/>
      <c r="M99" s="2"/>
      <c r="O99" s="2"/>
    </row>
    <row r="100" spans="11:15">
      <c r="K100" s="2"/>
      <c r="M100" s="2"/>
      <c r="O100" s="2"/>
    </row>
    <row r="101" spans="11:15">
      <c r="K101" s="2"/>
      <c r="M101" s="2"/>
      <c r="O101" s="2"/>
    </row>
    <row r="102" spans="11:15">
      <c r="K102" s="2"/>
      <c r="M102" s="2"/>
      <c r="O102" s="2"/>
    </row>
    <row r="103" spans="11:15">
      <c r="K103" s="2"/>
      <c r="M103" s="2"/>
      <c r="O103" s="2"/>
    </row>
    <row r="104" spans="11:15">
      <c r="K104" s="2"/>
      <c r="M104" s="2"/>
      <c r="O104" s="2"/>
    </row>
    <row r="105" spans="11:15">
      <c r="K105" s="2"/>
      <c r="M105" s="2"/>
      <c r="O105" s="2"/>
    </row>
    <row r="106" spans="11:15">
      <c r="K106" s="2"/>
      <c r="M106" s="2"/>
      <c r="O106" s="2"/>
    </row>
    <row r="107" spans="11:15">
      <c r="K107" s="2"/>
      <c r="M107" s="2"/>
      <c r="O107" s="2"/>
    </row>
    <row r="108" spans="11:15">
      <c r="K108" s="2"/>
      <c r="M108" s="2"/>
      <c r="O108" s="2"/>
    </row>
    <row r="109" spans="11:15">
      <c r="K109" s="2"/>
      <c r="M109" s="2"/>
      <c r="O109" s="2"/>
    </row>
    <row r="110" spans="11:15">
      <c r="K110" s="2"/>
      <c r="M110" s="2"/>
      <c r="O110" s="2"/>
    </row>
    <row r="111" spans="11:15">
      <c r="K111" s="2"/>
      <c r="M111" s="2"/>
      <c r="O111" s="2"/>
    </row>
    <row r="112" spans="11:15">
      <c r="K112" s="2"/>
      <c r="M112" s="2"/>
      <c r="O112" s="2"/>
    </row>
    <row r="113" spans="11:15">
      <c r="K113" s="2"/>
      <c r="M113" s="2"/>
      <c r="O113" s="2"/>
    </row>
    <row r="114" spans="11:15">
      <c r="K114" s="2"/>
      <c r="M114" s="2"/>
      <c r="O114" s="2"/>
    </row>
    <row r="115" spans="11:15">
      <c r="K115" s="2"/>
      <c r="M115" s="2"/>
      <c r="O115" s="2"/>
    </row>
    <row r="116" spans="11:15">
      <c r="K116" s="2"/>
      <c r="M116" s="2"/>
      <c r="O116" s="2"/>
    </row>
    <row r="117" spans="11:15">
      <c r="K117" s="2"/>
      <c r="M117" s="2"/>
      <c r="O117" s="2"/>
    </row>
    <row r="118" spans="11:15">
      <c r="K118" s="2"/>
      <c r="M118" s="2"/>
      <c r="O118" s="2"/>
    </row>
    <row r="119" spans="11:15">
      <c r="K119" s="2"/>
      <c r="M119" s="2"/>
      <c r="O119" s="2"/>
    </row>
    <row r="120" spans="11:15">
      <c r="K120" s="2"/>
      <c r="M120" s="2"/>
      <c r="O120" s="2"/>
    </row>
    <row r="121" spans="11:15">
      <c r="K121" s="2"/>
      <c r="M121" s="2"/>
      <c r="O121" s="2"/>
    </row>
    <row r="122" spans="11:15">
      <c r="K122" s="2"/>
      <c r="M122" s="2"/>
      <c r="O122" s="2"/>
    </row>
    <row r="123" spans="11:15">
      <c r="K123" s="2"/>
      <c r="M123" s="2"/>
      <c r="O123" s="2"/>
    </row>
    <row r="124" spans="11:15">
      <c r="K124" s="2"/>
      <c r="M124" s="2"/>
      <c r="O124" s="2"/>
    </row>
    <row r="125" spans="11:15">
      <c r="K125" s="2"/>
      <c r="M125" s="2"/>
      <c r="O125" s="2"/>
    </row>
    <row r="126" spans="11:15">
      <c r="K126" s="2"/>
      <c r="M126" s="2"/>
      <c r="O126" s="2"/>
    </row>
    <row r="127" spans="11:15">
      <c r="K127" s="2"/>
      <c r="M127" s="2"/>
      <c r="O127" s="2"/>
    </row>
    <row r="128" spans="11:15">
      <c r="K128" s="2"/>
      <c r="M128" s="2"/>
      <c r="O128" s="2"/>
    </row>
    <row r="129" spans="11:15">
      <c r="K129" s="2"/>
      <c r="M129" s="2"/>
      <c r="O129" s="2"/>
    </row>
    <row r="130" spans="11:15">
      <c r="K130" s="2"/>
      <c r="M130" s="2"/>
      <c r="O130" s="2"/>
    </row>
    <row r="131" spans="11:15">
      <c r="K131" s="2"/>
      <c r="M131" s="2"/>
      <c r="O131" s="2"/>
    </row>
    <row r="132" spans="11:15">
      <c r="K132" s="2"/>
      <c r="M132" s="2"/>
      <c r="O132" s="2"/>
    </row>
    <row r="133" spans="11:15">
      <c r="K133" s="2"/>
      <c r="M133" s="2"/>
      <c r="O133" s="2"/>
    </row>
    <row r="134" spans="11:15">
      <c r="K134" s="2"/>
      <c r="M134" s="2"/>
      <c r="O134" s="2"/>
    </row>
    <row r="135" spans="11:15">
      <c r="K135" s="2"/>
      <c r="M135" s="2"/>
      <c r="O135" s="2"/>
    </row>
    <row r="136" spans="11:15">
      <c r="K136" s="2"/>
      <c r="M136" s="2"/>
      <c r="O136" s="2"/>
    </row>
    <row r="137" spans="11:15">
      <c r="K137" s="2"/>
      <c r="M137" s="2"/>
      <c r="O137" s="2"/>
    </row>
    <row r="138" spans="11:15">
      <c r="K138" s="2"/>
      <c r="M138" s="2"/>
      <c r="O138" s="2"/>
    </row>
    <row r="139" spans="11:15">
      <c r="K139" s="2"/>
      <c r="M139" s="2"/>
      <c r="O139" s="2"/>
    </row>
    <row r="140" spans="11:15">
      <c r="K140" s="2"/>
      <c r="M140" s="2"/>
      <c r="O140" s="2"/>
    </row>
    <row r="141" spans="11:15">
      <c r="K141" s="2"/>
      <c r="M141" s="2"/>
      <c r="O141" s="2"/>
    </row>
    <row r="142" spans="11:15">
      <c r="K142" s="2"/>
      <c r="M142" s="2"/>
      <c r="O142" s="2"/>
    </row>
    <row r="143" spans="11:15">
      <c r="K143" s="2"/>
      <c r="M143" s="2"/>
      <c r="O143" s="2"/>
    </row>
    <row r="144" spans="11:15">
      <c r="K144" s="2"/>
      <c r="M144" s="2"/>
      <c r="O144" s="2"/>
    </row>
    <row r="145" spans="11:15">
      <c r="K145" s="2"/>
      <c r="M145" s="2"/>
      <c r="O145" s="2"/>
    </row>
    <row r="146" spans="11:15">
      <c r="K146" s="2"/>
      <c r="M146" s="2"/>
      <c r="O146" s="2"/>
    </row>
    <row r="147" spans="11:15">
      <c r="K147" s="2"/>
      <c r="M147" s="2"/>
      <c r="O147" s="2"/>
    </row>
    <row r="148" spans="11:15">
      <c r="K148" s="2"/>
      <c r="M148" s="2"/>
      <c r="O148" s="2"/>
    </row>
    <row r="149" spans="11:15">
      <c r="K149" s="2"/>
      <c r="M149" s="2"/>
      <c r="O149" s="2"/>
    </row>
    <row r="150" spans="11:15">
      <c r="K150" s="2"/>
      <c r="M150" s="2"/>
      <c r="O150" s="2"/>
    </row>
    <row r="151" spans="11:15">
      <c r="K151" s="2"/>
      <c r="M151" s="2"/>
      <c r="O151" s="2"/>
    </row>
    <row r="152" spans="11:15">
      <c r="K152" s="2"/>
      <c r="M152" s="2"/>
      <c r="O152" s="2"/>
    </row>
    <row r="153" spans="11:15">
      <c r="K153" s="2"/>
      <c r="M153" s="2"/>
      <c r="O153" s="2"/>
    </row>
    <row r="154" spans="11:15">
      <c r="K154" s="2"/>
      <c r="M154" s="2"/>
      <c r="O154" s="2"/>
    </row>
    <row r="155" spans="11:15">
      <c r="K155" s="2"/>
      <c r="M155" s="2"/>
      <c r="O155" s="2"/>
    </row>
    <row r="156" spans="11:15">
      <c r="K156" s="2"/>
      <c r="M156" s="2"/>
      <c r="O156" s="2"/>
    </row>
    <row r="157" spans="11:15">
      <c r="K157" s="2"/>
      <c r="M157" s="2"/>
      <c r="O157" s="2"/>
    </row>
    <row r="158" spans="11:15">
      <c r="K158" s="2"/>
      <c r="M158" s="2"/>
      <c r="O158" s="2"/>
    </row>
    <row r="159" spans="11:15">
      <c r="K159" s="2"/>
      <c r="M159" s="2"/>
      <c r="O159" s="2"/>
    </row>
    <row r="160" spans="11:15">
      <c r="K160" s="2"/>
      <c r="M160" s="2"/>
      <c r="O160" s="2"/>
    </row>
    <row r="161" spans="11:15">
      <c r="K161" s="2"/>
      <c r="M161" s="2"/>
      <c r="O161" s="2"/>
    </row>
    <row r="162" spans="11:15">
      <c r="K162" s="2"/>
      <c r="M162" s="2"/>
      <c r="O162" s="2"/>
    </row>
    <row r="163" spans="11:15">
      <c r="K163" s="2"/>
      <c r="M163" s="2"/>
      <c r="O163" s="2"/>
    </row>
    <row r="164" spans="11:15">
      <c r="K164" s="2"/>
      <c r="M164" s="2"/>
      <c r="O164" s="2"/>
    </row>
    <row r="165" spans="11:15">
      <c r="K165" s="2"/>
      <c r="M165" s="2"/>
      <c r="O165" s="2"/>
    </row>
    <row r="166" spans="11:15">
      <c r="K166" s="2"/>
      <c r="M166" s="2"/>
      <c r="O166" s="2"/>
    </row>
    <row r="167" spans="11:15">
      <c r="K167" s="2"/>
      <c r="M167" s="2"/>
      <c r="O167" s="2"/>
    </row>
    <row r="168" spans="11:15">
      <c r="K168" s="2"/>
      <c r="M168" s="2"/>
      <c r="O168" s="2"/>
    </row>
    <row r="169" spans="11:15">
      <c r="K169" s="2"/>
      <c r="M169" s="2"/>
      <c r="O169" s="2"/>
    </row>
    <row r="170" spans="11:15">
      <c r="K170" s="2"/>
      <c r="M170" s="2"/>
      <c r="O170" s="2"/>
    </row>
    <row r="171" spans="11:15">
      <c r="K171" s="2"/>
      <c r="M171" s="2"/>
      <c r="O171" s="2"/>
    </row>
    <row r="172" spans="11:15">
      <c r="K172" s="2"/>
      <c r="M172" s="2"/>
      <c r="O172" s="2"/>
    </row>
    <row r="173" spans="11:15">
      <c r="K173" s="2"/>
      <c r="M173" s="2"/>
      <c r="O173" s="2"/>
    </row>
    <row r="174" spans="11:15">
      <c r="K174" s="2"/>
      <c r="M174" s="2"/>
      <c r="O174" s="2"/>
    </row>
    <row r="175" spans="11:15">
      <c r="K175" s="2"/>
      <c r="M175" s="2"/>
      <c r="O175" s="2"/>
    </row>
    <row r="176" spans="11:15">
      <c r="K176" s="2"/>
      <c r="M176" s="2"/>
      <c r="O176" s="2"/>
    </row>
    <row r="177" spans="11:15">
      <c r="K177" s="2"/>
      <c r="M177" s="2"/>
      <c r="O177" s="2"/>
    </row>
    <row r="178" spans="11:15">
      <c r="K178" s="2"/>
      <c r="M178" s="2"/>
      <c r="O178" s="2"/>
    </row>
    <row r="179" spans="11:15">
      <c r="K179" s="2"/>
      <c r="M179" s="2"/>
      <c r="O179" s="2"/>
    </row>
    <row r="180" spans="11:15">
      <c r="K180" s="2"/>
      <c r="M180" s="2"/>
      <c r="O180" s="2"/>
    </row>
    <row r="181" spans="11:15">
      <c r="K181" s="2"/>
      <c r="M181" s="2"/>
      <c r="O181" s="2"/>
    </row>
    <row r="182" spans="11:15">
      <c r="K182" s="2"/>
      <c r="M182" s="2"/>
      <c r="O182" s="2"/>
    </row>
    <row r="183" spans="11:15">
      <c r="K183" s="2"/>
      <c r="M183" s="2"/>
      <c r="O183" s="2"/>
    </row>
    <row r="184" spans="11:15">
      <c r="K184" s="2"/>
      <c r="M184" s="2"/>
      <c r="O184" s="2"/>
    </row>
    <row r="185" spans="11:15">
      <c r="K185" s="2"/>
      <c r="M185" s="2"/>
      <c r="O185" s="2"/>
    </row>
    <row r="186" spans="11:15">
      <c r="K186" s="2"/>
      <c r="M186" s="2"/>
      <c r="O186" s="2"/>
    </row>
    <row r="187" spans="11:15">
      <c r="K187" s="2"/>
      <c r="M187" s="2"/>
      <c r="O187" s="2"/>
    </row>
    <row r="188" spans="11:15">
      <c r="K188" s="2"/>
      <c r="M188" s="2"/>
      <c r="O188" s="2"/>
    </row>
    <row r="189" spans="11:15">
      <c r="K189" s="2"/>
      <c r="M189" s="2"/>
      <c r="O189" s="2"/>
    </row>
    <row r="190" spans="11:15">
      <c r="K190" s="2"/>
      <c r="M190" s="2"/>
      <c r="O190" s="2"/>
    </row>
    <row r="191" spans="11:15">
      <c r="K191" s="2"/>
      <c r="M191" s="2"/>
      <c r="O191" s="2"/>
    </row>
    <row r="192" spans="11:15">
      <c r="K192" s="2"/>
      <c r="M192" s="2"/>
      <c r="O192" s="2"/>
    </row>
    <row r="193" spans="11:15">
      <c r="K193" s="2"/>
      <c r="M193" s="2"/>
      <c r="O193" s="2"/>
    </row>
    <row r="194" spans="11:15">
      <c r="K194" s="2"/>
      <c r="M194" s="2"/>
      <c r="O194" s="2"/>
    </row>
    <row r="195" spans="11:15">
      <c r="K195" s="2"/>
      <c r="M195" s="2"/>
      <c r="O195" s="2"/>
    </row>
    <row r="196" spans="11:15">
      <c r="K196" s="2"/>
      <c r="M196" s="2"/>
      <c r="O196" s="2"/>
    </row>
    <row r="197" spans="11:15">
      <c r="K197" s="2"/>
      <c r="M197" s="2"/>
      <c r="O197" s="2"/>
    </row>
    <row r="198" spans="11:15">
      <c r="K198" s="2"/>
      <c r="M198" s="2"/>
      <c r="O198" s="2"/>
    </row>
    <row r="199" spans="11:15">
      <c r="K199" s="2"/>
      <c r="M199" s="2"/>
      <c r="O199" s="2"/>
    </row>
    <row r="200" spans="11:15">
      <c r="K200" s="2"/>
      <c r="M200" s="2"/>
      <c r="O200" s="2"/>
    </row>
    <row r="201" spans="11:15">
      <c r="K201" s="2"/>
      <c r="M201" s="2"/>
      <c r="O201" s="2"/>
    </row>
    <row r="202" spans="11:15">
      <c r="K202" s="2"/>
      <c r="M202" s="2"/>
      <c r="O202" s="2"/>
    </row>
    <row r="203" spans="11:15">
      <c r="K203" s="2"/>
      <c r="M203" s="2"/>
      <c r="O203" s="2"/>
    </row>
    <row r="204" spans="11:15">
      <c r="K204" s="2"/>
      <c r="M204" s="2"/>
      <c r="O204" s="2"/>
    </row>
    <row r="205" spans="11:15">
      <c r="K205" s="2"/>
      <c r="M205" s="2"/>
      <c r="O205" s="2"/>
    </row>
    <row r="206" spans="11:15">
      <c r="K206" s="2"/>
      <c r="M206" s="2"/>
      <c r="O206" s="2"/>
    </row>
    <row r="207" spans="11:15">
      <c r="K207" s="2"/>
      <c r="M207" s="2"/>
      <c r="O207" s="2"/>
    </row>
    <row r="208" spans="11:15">
      <c r="K208" s="2"/>
      <c r="M208" s="2"/>
      <c r="O208" s="2"/>
    </row>
    <row r="209" spans="11:15">
      <c r="K209" s="2"/>
      <c r="M209" s="2"/>
      <c r="O209" s="2"/>
    </row>
    <row r="210" spans="11:15">
      <c r="K210" s="2"/>
      <c r="M210" s="2"/>
      <c r="O210" s="2"/>
    </row>
    <row r="211" spans="11:15">
      <c r="K211" s="2"/>
      <c r="M211" s="2"/>
      <c r="O211" s="2"/>
    </row>
    <row r="212" spans="11:15">
      <c r="K212" s="2"/>
      <c r="M212" s="2"/>
      <c r="O212" s="2"/>
    </row>
    <row r="213" spans="11:15">
      <c r="K213" s="2"/>
      <c r="M213" s="2"/>
      <c r="O213" s="2"/>
    </row>
    <row r="214" spans="11:15">
      <c r="K214" s="2"/>
      <c r="M214" s="2"/>
      <c r="O214" s="2"/>
    </row>
    <row r="215" spans="11:15">
      <c r="K215" s="2"/>
      <c r="M215" s="2"/>
      <c r="O215" s="2"/>
    </row>
    <row r="216" spans="11:15">
      <c r="K216" s="2"/>
      <c r="M216" s="2"/>
      <c r="O216" s="2"/>
    </row>
    <row r="217" spans="11:15">
      <c r="K217" s="2"/>
      <c r="M217" s="2"/>
      <c r="O217" s="2"/>
    </row>
    <row r="218" spans="11:15">
      <c r="K218" s="2"/>
      <c r="M218" s="2"/>
      <c r="O218" s="2"/>
    </row>
    <row r="219" spans="11:15">
      <c r="K219" s="2"/>
      <c r="M219" s="2"/>
      <c r="O219" s="2"/>
    </row>
    <row r="220" spans="11:15">
      <c r="K220" s="2"/>
      <c r="M220" s="2"/>
      <c r="O220" s="2"/>
    </row>
    <row r="221" spans="11:15">
      <c r="K221" s="2"/>
      <c r="M221" s="2"/>
      <c r="O221" s="2"/>
    </row>
    <row r="222" spans="11:15">
      <c r="K222" s="2"/>
      <c r="M222" s="2"/>
      <c r="O222" s="2"/>
    </row>
    <row r="223" spans="11:15">
      <c r="K223" s="2"/>
      <c r="M223" s="2"/>
      <c r="O223" s="2"/>
    </row>
    <row r="224" spans="11:15">
      <c r="K224" s="2"/>
      <c r="M224" s="2"/>
      <c r="O224" s="2"/>
    </row>
    <row r="225" spans="11:15">
      <c r="K225" s="2"/>
      <c r="M225" s="2"/>
      <c r="O225" s="2"/>
    </row>
    <row r="226" spans="11:15">
      <c r="K226" s="2"/>
      <c r="M226" s="2"/>
      <c r="O226" s="2"/>
    </row>
    <row r="227" spans="11:15">
      <c r="K227" s="2"/>
      <c r="M227" s="2"/>
      <c r="O227" s="2"/>
    </row>
    <row r="228" spans="11:15">
      <c r="K228" s="2"/>
      <c r="M228" s="2"/>
      <c r="O228" s="2"/>
    </row>
    <row r="229" spans="11:15">
      <c r="K229" s="2"/>
      <c r="M229" s="2"/>
      <c r="O229" s="2"/>
    </row>
    <row r="230" spans="11:15">
      <c r="K230" s="2"/>
      <c r="M230" s="2"/>
      <c r="O230" s="2"/>
    </row>
    <row r="231" spans="11:15">
      <c r="K231" s="2"/>
      <c r="M231" s="2"/>
      <c r="O231" s="2"/>
    </row>
    <row r="232" spans="11:15">
      <c r="K232" s="2"/>
      <c r="M232" s="2"/>
      <c r="O232" s="2"/>
    </row>
    <row r="233" spans="11:15">
      <c r="K233" s="2"/>
      <c r="M233" s="2"/>
      <c r="O233" s="2"/>
    </row>
    <row r="234" spans="11:15">
      <c r="K234" s="2"/>
      <c r="M234" s="2"/>
      <c r="O234" s="2"/>
    </row>
    <row r="235" spans="11:15">
      <c r="K235" s="2"/>
      <c r="M235" s="2"/>
      <c r="O235" s="2"/>
    </row>
    <row r="236" spans="11:15">
      <c r="K236" s="2"/>
      <c r="M236" s="2"/>
      <c r="O236" s="2"/>
    </row>
    <row r="237" spans="11:15">
      <c r="K237" s="2"/>
      <c r="M237" s="2"/>
      <c r="O237" s="2"/>
    </row>
    <row r="238" spans="11:15">
      <c r="K238" s="2"/>
      <c r="M238" s="2"/>
      <c r="O238" s="2"/>
    </row>
    <row r="239" spans="11:15">
      <c r="K239" s="2"/>
      <c r="M239" s="2"/>
      <c r="O239" s="2"/>
    </row>
    <row r="240" spans="11:15">
      <c r="K240" s="2"/>
      <c r="M240" s="2"/>
      <c r="O240" s="2"/>
    </row>
    <row r="241" spans="11:15">
      <c r="K241" s="2"/>
      <c r="M241" s="2"/>
      <c r="O241" s="2"/>
    </row>
    <row r="242" spans="11:15">
      <c r="K242" s="2"/>
      <c r="M242" s="2"/>
      <c r="O242" s="2"/>
    </row>
    <row r="243" spans="11:15">
      <c r="K243" s="2"/>
      <c r="M243" s="2"/>
      <c r="O243" s="2"/>
    </row>
    <row r="244" spans="11:15">
      <c r="K244" s="2"/>
      <c r="M244" s="2"/>
      <c r="O244" s="2"/>
    </row>
    <row r="245" spans="11:15">
      <c r="K245" s="2"/>
      <c r="M245" s="2"/>
      <c r="O245" s="2"/>
    </row>
    <row r="246" spans="11:15">
      <c r="K246" s="2"/>
      <c r="M246" s="2"/>
      <c r="O246" s="2"/>
    </row>
    <row r="247" spans="11:15">
      <c r="K247" s="2"/>
      <c r="M247" s="2"/>
      <c r="O247" s="2"/>
    </row>
    <row r="248" spans="11:15">
      <c r="K248" s="2"/>
      <c r="M248" s="2"/>
      <c r="O248" s="2"/>
    </row>
    <row r="249" spans="11:15">
      <c r="K249" s="2"/>
      <c r="M249" s="2"/>
      <c r="O249" s="2"/>
    </row>
    <row r="250" spans="11:15">
      <c r="K250" s="2"/>
      <c r="M250" s="2"/>
      <c r="O250" s="2"/>
    </row>
    <row r="251" spans="11:15">
      <c r="K251" s="2"/>
      <c r="M251" s="2"/>
      <c r="O251" s="2"/>
    </row>
    <row r="252" spans="11:15">
      <c r="K252" s="2"/>
      <c r="M252" s="2"/>
      <c r="O252" s="2"/>
    </row>
    <row r="253" spans="11:15">
      <c r="K253" s="2"/>
      <c r="M253" s="2"/>
      <c r="O253" s="2"/>
    </row>
    <row r="254" spans="11:15">
      <c r="K254" s="2"/>
      <c r="M254" s="2"/>
      <c r="O254" s="2"/>
    </row>
    <row r="255" spans="11:15">
      <c r="K255" s="2"/>
      <c r="M255" s="2"/>
      <c r="O255" s="2"/>
    </row>
    <row r="256" spans="11:15">
      <c r="K256" s="2"/>
      <c r="M256" s="2"/>
      <c r="O256" s="2"/>
    </row>
    <row r="257" spans="11:15">
      <c r="K257" s="2"/>
      <c r="M257" s="2"/>
      <c r="O257" s="2"/>
    </row>
    <row r="258" spans="11:15">
      <c r="K258" s="2"/>
      <c r="M258" s="2"/>
      <c r="O258" s="2"/>
    </row>
    <row r="259" spans="11:15">
      <c r="K259" s="2"/>
      <c r="M259" s="2"/>
      <c r="O259" s="2"/>
    </row>
    <row r="260" spans="11:15">
      <c r="K260" s="2"/>
      <c r="M260" s="2"/>
      <c r="O260" s="2"/>
    </row>
    <row r="261" spans="11:15">
      <c r="K261" s="2"/>
      <c r="M261" s="2"/>
      <c r="O261" s="2"/>
    </row>
    <row r="262" spans="11:15">
      <c r="K262" s="2"/>
      <c r="M262" s="2"/>
      <c r="O262" s="2"/>
    </row>
    <row r="263" spans="11:15">
      <c r="K263" s="2"/>
      <c r="M263" s="2"/>
      <c r="O263" s="2"/>
    </row>
    <row r="264" spans="11:15">
      <c r="K264" s="2"/>
      <c r="M264" s="2"/>
      <c r="O264" s="2"/>
    </row>
    <row r="265" spans="11:15">
      <c r="K265" s="2"/>
      <c r="M265" s="2"/>
      <c r="O265" s="2"/>
    </row>
    <row r="266" spans="11:15">
      <c r="K266" s="2"/>
      <c r="M266" s="2"/>
      <c r="O266" s="2"/>
    </row>
    <row r="267" spans="11:15">
      <c r="K267" s="2"/>
      <c r="M267" s="2"/>
      <c r="O267" s="2"/>
    </row>
    <row r="268" spans="11:15">
      <c r="K268" s="2"/>
      <c r="M268" s="2"/>
      <c r="O268" s="2"/>
    </row>
    <row r="269" spans="11:15">
      <c r="K269" s="2"/>
      <c r="M269" s="2"/>
      <c r="O269" s="2"/>
    </row>
    <row r="270" spans="11:15">
      <c r="K270" s="2"/>
      <c r="M270" s="2"/>
      <c r="O270" s="2"/>
    </row>
    <row r="271" spans="11:15">
      <c r="K271" s="2"/>
      <c r="M271" s="2"/>
      <c r="O271" s="2"/>
    </row>
    <row r="272" spans="11:15">
      <c r="K272" s="2"/>
      <c r="M272" s="2"/>
      <c r="O272" s="2"/>
    </row>
    <row r="273" spans="11:15">
      <c r="K273" s="2"/>
      <c r="M273" s="2"/>
      <c r="O273" s="2"/>
    </row>
    <row r="274" spans="11:15">
      <c r="K274" s="2"/>
      <c r="M274" s="2"/>
      <c r="O274" s="2"/>
    </row>
    <row r="275" spans="11:15">
      <c r="K275" s="2"/>
      <c r="M275" s="2"/>
      <c r="O275" s="2"/>
    </row>
    <row r="276" spans="11:15">
      <c r="K276" s="2"/>
      <c r="M276" s="2"/>
      <c r="O276" s="2"/>
    </row>
    <row r="277" spans="11:15">
      <c r="K277" s="2"/>
      <c r="M277" s="2"/>
      <c r="O277" s="2"/>
    </row>
    <row r="278" spans="11:15">
      <c r="K278" s="2"/>
      <c r="M278" s="2"/>
      <c r="O278" s="2"/>
    </row>
    <row r="279" spans="11:15">
      <c r="K279" s="2"/>
      <c r="M279" s="2"/>
      <c r="O279" s="2"/>
    </row>
    <row r="280" spans="11:15">
      <c r="K280" s="2"/>
      <c r="M280" s="2"/>
      <c r="O280" s="2"/>
    </row>
    <row r="281" spans="11:15">
      <c r="K281" s="2"/>
      <c r="M281" s="2"/>
      <c r="O281" s="2"/>
    </row>
    <row r="282" spans="11:15">
      <c r="K282" s="2"/>
      <c r="M282" s="2"/>
      <c r="O282" s="2"/>
    </row>
    <row r="283" spans="11:15">
      <c r="K283" s="2"/>
      <c r="M283" s="2"/>
      <c r="O283" s="2"/>
    </row>
    <row r="284" spans="11:15">
      <c r="K284" s="2"/>
      <c r="M284" s="2"/>
      <c r="O284" s="2"/>
    </row>
    <row r="285" spans="11:15">
      <c r="K285" s="2"/>
      <c r="M285" s="2"/>
      <c r="O285" s="2"/>
    </row>
    <row r="286" spans="11:15">
      <c r="K286" s="2"/>
      <c r="M286" s="2"/>
      <c r="O286" s="2"/>
    </row>
    <row r="287" spans="11:15">
      <c r="K287" s="2"/>
      <c r="M287" s="2"/>
      <c r="O287" s="2"/>
    </row>
    <row r="288" spans="11:15">
      <c r="K288" s="2"/>
      <c r="M288" s="2"/>
      <c r="O288" s="2"/>
    </row>
    <row r="289" spans="11:15">
      <c r="K289" s="2"/>
      <c r="M289" s="2"/>
      <c r="O289" s="2"/>
    </row>
    <row r="290" spans="11:15">
      <c r="K290" s="2"/>
      <c r="M290" s="2"/>
      <c r="O290" s="2"/>
    </row>
    <row r="291" spans="11:15">
      <c r="K291" s="2"/>
      <c r="M291" s="2"/>
      <c r="O291" s="2"/>
    </row>
    <row r="292" spans="11:15">
      <c r="K292" s="2"/>
      <c r="M292" s="2"/>
      <c r="O292" s="2"/>
    </row>
    <row r="293" spans="11:15">
      <c r="K293" s="2"/>
      <c r="M293" s="2"/>
      <c r="O293" s="2"/>
    </row>
    <row r="294" spans="11:15">
      <c r="K294" s="2"/>
      <c r="M294" s="2"/>
      <c r="O294" s="2"/>
    </row>
    <row r="295" spans="11:15">
      <c r="K295" s="2"/>
      <c r="M295" s="2"/>
      <c r="O295" s="2"/>
    </row>
    <row r="296" spans="11:15">
      <c r="K296" s="2"/>
      <c r="M296" s="2"/>
      <c r="O296" s="2"/>
    </row>
    <row r="297" spans="11:15">
      <c r="K297" s="2"/>
      <c r="M297" s="2"/>
      <c r="O297" s="2"/>
    </row>
    <row r="298" spans="11:15">
      <c r="K298" s="2"/>
      <c r="M298" s="2"/>
      <c r="O298" s="2"/>
    </row>
    <row r="299" spans="11:15">
      <c r="K299" s="2"/>
      <c r="M299" s="2"/>
      <c r="O299" s="2"/>
    </row>
    <row r="300" spans="11:15">
      <c r="K300" s="2"/>
      <c r="M300" s="2"/>
      <c r="O300" s="2"/>
    </row>
    <row r="301" spans="11:15">
      <c r="K301" s="2"/>
      <c r="M301" s="2"/>
      <c r="O301" s="2"/>
    </row>
    <row r="302" spans="11:15">
      <c r="K302" s="2"/>
      <c r="M302" s="2"/>
      <c r="O302" s="2"/>
    </row>
    <row r="303" spans="11:15">
      <c r="K303" s="2"/>
      <c r="M303" s="2"/>
      <c r="O303" s="2"/>
    </row>
    <row r="304" spans="11:15">
      <c r="K304" s="2"/>
      <c r="M304" s="2"/>
      <c r="O304" s="2"/>
    </row>
    <row r="305" spans="11:15">
      <c r="K305" s="2"/>
      <c r="M305" s="2"/>
      <c r="O305" s="2"/>
    </row>
    <row r="306" spans="11:15">
      <c r="K306" s="2"/>
      <c r="M306" s="2"/>
      <c r="O306" s="2"/>
    </row>
    <row r="307" spans="11:15">
      <c r="K307" s="2"/>
      <c r="M307" s="2"/>
      <c r="O307" s="2"/>
    </row>
    <row r="308" spans="11:15">
      <c r="K308" s="2"/>
      <c r="M308" s="2"/>
      <c r="O308" s="2"/>
    </row>
    <row r="309" spans="11:15">
      <c r="K309" s="2"/>
      <c r="M309" s="2"/>
      <c r="O309" s="2"/>
    </row>
    <row r="310" spans="11:15">
      <c r="K310" s="2"/>
      <c r="M310" s="2"/>
      <c r="O310" s="2"/>
    </row>
    <row r="311" spans="11:15">
      <c r="K311" s="2"/>
      <c r="M311" s="2"/>
      <c r="O311" s="2"/>
    </row>
    <row r="312" spans="11:15">
      <c r="K312" s="2"/>
      <c r="M312" s="2"/>
      <c r="O312" s="2"/>
    </row>
    <row r="313" spans="11:15">
      <c r="K313" s="2"/>
      <c r="M313" s="2"/>
      <c r="O313" s="2"/>
    </row>
    <row r="314" spans="11:15">
      <c r="K314" s="2"/>
      <c r="M314" s="2"/>
      <c r="O314" s="2"/>
    </row>
    <row r="315" spans="11:15">
      <c r="K315" s="2"/>
      <c r="M315" s="2"/>
      <c r="O315" s="2"/>
    </row>
    <row r="316" spans="11:15">
      <c r="K316" s="2"/>
      <c r="M316" s="2"/>
      <c r="O316" s="2"/>
    </row>
    <row r="317" spans="11:15">
      <c r="K317" s="2"/>
      <c r="M317" s="2"/>
      <c r="O317" s="2"/>
    </row>
    <row r="318" spans="11:15">
      <c r="K318" s="2"/>
      <c r="M318" s="2"/>
      <c r="O318" s="2"/>
    </row>
    <row r="319" spans="11:15">
      <c r="K319" s="2"/>
      <c r="M319" s="2"/>
      <c r="O319" s="2"/>
    </row>
    <row r="320" spans="11:15">
      <c r="K320" s="2"/>
      <c r="M320" s="2"/>
      <c r="O320" s="2"/>
    </row>
    <row r="321" spans="11:15">
      <c r="K321" s="2"/>
      <c r="M321" s="2"/>
      <c r="O321" s="2"/>
    </row>
    <row r="322" spans="11:15">
      <c r="K322" s="2"/>
      <c r="M322" s="2"/>
      <c r="O322" s="2"/>
    </row>
    <row r="323" spans="11:15">
      <c r="K323" s="2"/>
      <c r="M323" s="2"/>
      <c r="O323" s="2"/>
    </row>
    <row r="324" spans="11:15">
      <c r="K324" s="2"/>
      <c r="M324" s="2"/>
      <c r="O324" s="2"/>
    </row>
    <row r="325" spans="11:15">
      <c r="K325" s="2"/>
      <c r="M325" s="2"/>
      <c r="O325" s="2"/>
    </row>
    <row r="326" spans="11:15">
      <c r="K326" s="2"/>
      <c r="M326" s="2"/>
      <c r="O326" s="2"/>
    </row>
    <row r="327" spans="11:15">
      <c r="K327" s="2"/>
      <c r="M327" s="2"/>
      <c r="O327" s="2"/>
    </row>
    <row r="328" spans="11:15">
      <c r="K328" s="2"/>
      <c r="M328" s="2"/>
      <c r="O328" s="2"/>
    </row>
    <row r="329" spans="11:15">
      <c r="K329" s="2"/>
      <c r="M329" s="2"/>
      <c r="O329" s="2"/>
    </row>
    <row r="330" spans="11:15">
      <c r="K330" s="2"/>
      <c r="M330" s="2"/>
      <c r="O330" s="2"/>
    </row>
    <row r="331" spans="11:15">
      <c r="K331" s="2"/>
      <c r="M331" s="2"/>
      <c r="O331" s="2"/>
    </row>
    <row r="332" spans="11:15">
      <c r="K332" s="2"/>
      <c r="M332" s="2"/>
      <c r="O332" s="2"/>
    </row>
    <row r="333" spans="11:15">
      <c r="K333" s="2"/>
      <c r="M333" s="2"/>
      <c r="O333" s="2"/>
    </row>
    <row r="334" spans="11:15">
      <c r="K334" s="2"/>
      <c r="M334" s="2"/>
      <c r="O334" s="2"/>
    </row>
    <row r="335" spans="11:15">
      <c r="K335" s="2"/>
      <c r="M335" s="2"/>
      <c r="O335" s="2"/>
    </row>
    <row r="336" spans="11:15">
      <c r="K336" s="2"/>
      <c r="M336" s="2"/>
      <c r="O336" s="2"/>
    </row>
    <row r="337" spans="11:15">
      <c r="K337" s="2"/>
      <c r="M337" s="2"/>
      <c r="O337" s="2"/>
    </row>
    <row r="338" spans="11:15">
      <c r="K338" s="2"/>
      <c r="M338" s="2"/>
      <c r="O338" s="2"/>
    </row>
    <row r="339" spans="11:15">
      <c r="K339" s="2"/>
      <c r="M339" s="2"/>
      <c r="O339" s="2"/>
    </row>
    <row r="340" spans="11:15">
      <c r="K340" s="2"/>
      <c r="M340" s="2"/>
      <c r="O340" s="2"/>
    </row>
    <row r="341" spans="11:15">
      <c r="K341" s="2"/>
      <c r="M341" s="2"/>
      <c r="O341" s="2"/>
    </row>
    <row r="342" spans="11:15">
      <c r="K342" s="2"/>
      <c r="M342" s="2"/>
      <c r="O342" s="2"/>
    </row>
    <row r="343" spans="11:15">
      <c r="K343" s="2"/>
      <c r="M343" s="2"/>
      <c r="O343" s="2"/>
    </row>
    <row r="344" spans="11:15">
      <c r="K344" s="2"/>
      <c r="M344" s="2"/>
      <c r="O344" s="2"/>
    </row>
    <row r="345" spans="11:15">
      <c r="K345" s="2"/>
      <c r="M345" s="2"/>
      <c r="O345" s="2"/>
    </row>
    <row r="346" spans="11:15">
      <c r="K346" s="2"/>
      <c r="M346" s="2"/>
      <c r="O346" s="2"/>
    </row>
    <row r="347" spans="11:15">
      <c r="K347" s="2"/>
      <c r="M347" s="2"/>
      <c r="O347" s="2"/>
    </row>
    <row r="348" spans="11:15">
      <c r="K348" s="2"/>
      <c r="M348" s="2"/>
      <c r="O348" s="2"/>
    </row>
    <row r="349" spans="11:15">
      <c r="K349" s="2"/>
      <c r="M349" s="2"/>
      <c r="O349" s="2"/>
    </row>
    <row r="350" spans="11:15">
      <c r="K350" s="2"/>
      <c r="M350" s="2"/>
      <c r="O350" s="2"/>
    </row>
    <row r="351" spans="11:15">
      <c r="K351" s="2"/>
      <c r="M351" s="2"/>
      <c r="O351" s="2"/>
    </row>
    <row r="352" spans="11:15">
      <c r="K352" s="2"/>
      <c r="M352" s="2"/>
      <c r="O352" s="2"/>
    </row>
    <row r="353" spans="11:15">
      <c r="K353" s="2"/>
      <c r="M353" s="2"/>
      <c r="O353" s="2"/>
    </row>
    <row r="354" spans="11:15">
      <c r="K354" s="2"/>
      <c r="M354" s="2"/>
      <c r="O354" s="2"/>
    </row>
    <row r="355" spans="11:15">
      <c r="K355" s="2"/>
      <c r="M355" s="2"/>
      <c r="O355" s="2"/>
    </row>
    <row r="356" spans="11:15">
      <c r="K356" s="2"/>
      <c r="M356" s="2"/>
      <c r="O356" s="2"/>
    </row>
    <row r="357" spans="11:15">
      <c r="K357" s="2"/>
      <c r="M357" s="2"/>
      <c r="O357" s="2"/>
    </row>
    <row r="358" spans="11:15">
      <c r="K358" s="2"/>
      <c r="M358" s="2"/>
      <c r="O358" s="2"/>
    </row>
    <row r="359" spans="11:15">
      <c r="K359" s="2"/>
      <c r="M359" s="2"/>
      <c r="O359" s="2"/>
    </row>
    <row r="360" spans="11:15">
      <c r="K360" s="2"/>
      <c r="M360" s="2"/>
      <c r="O360" s="2"/>
    </row>
    <row r="361" spans="11:15">
      <c r="K361" s="2"/>
      <c r="M361" s="2"/>
      <c r="O361" s="2"/>
    </row>
    <row r="362" spans="11:15">
      <c r="K362" s="2"/>
      <c r="M362" s="2"/>
      <c r="O362" s="2"/>
    </row>
    <row r="363" spans="11:15">
      <c r="K363" s="2"/>
      <c r="M363" s="2"/>
      <c r="O363" s="2"/>
    </row>
    <row r="364" spans="11:15">
      <c r="K364" s="2"/>
      <c r="M364" s="2"/>
      <c r="O364" s="2"/>
    </row>
    <row r="365" spans="11:15">
      <c r="K365" s="2"/>
      <c r="M365" s="2"/>
      <c r="O365" s="2"/>
    </row>
    <row r="366" spans="11:15">
      <c r="K366" s="2"/>
      <c r="M366" s="2"/>
      <c r="O366" s="2"/>
    </row>
    <row r="367" spans="11:15">
      <c r="K367" s="2"/>
      <c r="M367" s="2"/>
      <c r="O367" s="2"/>
    </row>
    <row r="368" spans="11:15">
      <c r="K368" s="2"/>
      <c r="M368" s="2"/>
      <c r="O368" s="2"/>
    </row>
    <row r="369" spans="11:15">
      <c r="K369" s="2"/>
      <c r="M369" s="2"/>
      <c r="O369" s="2"/>
    </row>
    <row r="370" spans="11:15">
      <c r="K370" s="2"/>
      <c r="M370" s="2"/>
      <c r="O370" s="2"/>
    </row>
    <row r="371" spans="11:15">
      <c r="K371" s="2"/>
      <c r="M371" s="2"/>
      <c r="O371" s="2"/>
    </row>
    <row r="372" spans="11:15">
      <c r="K372" s="2"/>
      <c r="M372" s="2"/>
      <c r="O372" s="2"/>
    </row>
    <row r="373" spans="11:15">
      <c r="K373" s="2"/>
      <c r="M373" s="2"/>
      <c r="O373" s="2"/>
    </row>
    <row r="374" spans="11:15">
      <c r="K374" s="2"/>
      <c r="M374" s="2"/>
      <c r="O374" s="2"/>
    </row>
    <row r="375" spans="11:15">
      <c r="K375" s="2"/>
      <c r="M375" s="2"/>
      <c r="O375" s="2"/>
    </row>
    <row r="376" spans="11:15">
      <c r="K376" s="2"/>
      <c r="M376" s="2"/>
      <c r="O376" s="2"/>
    </row>
    <row r="377" spans="11:15">
      <c r="K377" s="2"/>
      <c r="M377" s="2"/>
      <c r="O377" s="2"/>
    </row>
    <row r="378" spans="11:15">
      <c r="K378" s="2"/>
      <c r="M378" s="2"/>
      <c r="O378" s="2"/>
    </row>
    <row r="379" spans="11:15">
      <c r="K379" s="2"/>
      <c r="M379" s="2"/>
      <c r="O379" s="2"/>
    </row>
    <row r="380" spans="11:15">
      <c r="K380" s="2"/>
      <c r="M380" s="2"/>
      <c r="O380" s="2"/>
    </row>
    <row r="381" spans="11:15">
      <c r="K381" s="2"/>
      <c r="M381" s="2"/>
      <c r="O381" s="2"/>
    </row>
    <row r="382" spans="11:15">
      <c r="K382" s="2"/>
      <c r="M382" s="2"/>
      <c r="O382" s="2"/>
    </row>
    <row r="383" spans="11:15">
      <c r="K383" s="2"/>
      <c r="M383" s="2"/>
      <c r="O383" s="2"/>
    </row>
    <row r="384" spans="11:15">
      <c r="K384" s="2"/>
      <c r="M384" s="2"/>
      <c r="O384" s="2"/>
    </row>
    <row r="385" spans="11:15">
      <c r="K385" s="2"/>
      <c r="M385" s="2"/>
      <c r="O385" s="2"/>
    </row>
    <row r="386" spans="11:15">
      <c r="K386" s="2"/>
      <c r="M386" s="2"/>
      <c r="O386" s="2"/>
    </row>
    <row r="387" spans="11:15">
      <c r="K387" s="2"/>
      <c r="M387" s="2"/>
      <c r="O387" s="2"/>
    </row>
    <row r="388" spans="11:15">
      <c r="K388" s="2"/>
      <c r="M388" s="2"/>
      <c r="O388" s="2"/>
    </row>
    <row r="389" spans="11:15">
      <c r="K389" s="2"/>
      <c r="M389" s="2"/>
      <c r="O389" s="2"/>
    </row>
    <row r="390" spans="11:15">
      <c r="K390" s="2"/>
      <c r="M390" s="2"/>
      <c r="O390" s="2"/>
    </row>
    <row r="391" spans="11:15">
      <c r="K391" s="2"/>
      <c r="M391" s="2"/>
      <c r="O391" s="2"/>
    </row>
    <row r="392" spans="11:15">
      <c r="K392" s="2"/>
      <c r="M392" s="2"/>
      <c r="O392" s="2"/>
    </row>
    <row r="393" spans="11:15">
      <c r="K393" s="2"/>
      <c r="M393" s="2"/>
      <c r="O393" s="2"/>
    </row>
    <row r="394" spans="11:15">
      <c r="K394" s="2"/>
      <c r="M394" s="2"/>
      <c r="O394" s="2"/>
    </row>
    <row r="395" spans="11:15">
      <c r="K395" s="2"/>
      <c r="M395" s="2"/>
      <c r="O395" s="2"/>
    </row>
    <row r="396" spans="11:15">
      <c r="K396" s="2"/>
      <c r="M396" s="2"/>
      <c r="O396" s="2"/>
    </row>
    <row r="397" spans="11:15">
      <c r="K397" s="2"/>
      <c r="M397" s="2"/>
      <c r="O397" s="2"/>
    </row>
    <row r="398" spans="11:15">
      <c r="K398" s="2"/>
      <c r="M398" s="2"/>
      <c r="O398" s="2"/>
    </row>
    <row r="399" spans="11:15">
      <c r="K399" s="2"/>
      <c r="M399" s="2"/>
      <c r="O399" s="2"/>
    </row>
    <row r="400" spans="11:15">
      <c r="K400" s="2"/>
      <c r="M400" s="2"/>
      <c r="O400" s="2"/>
    </row>
    <row r="401" spans="11:15">
      <c r="K401" s="2"/>
      <c r="M401" s="2"/>
      <c r="O401" s="2"/>
    </row>
    <row r="402" spans="11:15">
      <c r="K402" s="2"/>
      <c r="M402" s="2"/>
      <c r="O402" s="2"/>
    </row>
    <row r="403" spans="11:15">
      <c r="K403" s="2"/>
      <c r="M403" s="2"/>
      <c r="O403" s="2"/>
    </row>
    <row r="404" spans="11:15">
      <c r="K404" s="2"/>
      <c r="M404" s="2"/>
      <c r="O404" s="2"/>
    </row>
    <row r="405" spans="11:15">
      <c r="K405" s="2"/>
      <c r="M405" s="2"/>
      <c r="O405" s="2"/>
    </row>
    <row r="406" spans="11:15">
      <c r="K406" s="2"/>
      <c r="M406" s="2"/>
      <c r="O406" s="2"/>
    </row>
    <row r="407" spans="11:15">
      <c r="K407" s="2"/>
      <c r="M407" s="2"/>
      <c r="O407" s="2"/>
    </row>
    <row r="408" spans="11:15">
      <c r="K408" s="2"/>
      <c r="M408" s="2"/>
      <c r="O408" s="2"/>
    </row>
    <row r="409" spans="11:15">
      <c r="K409" s="2"/>
      <c r="M409" s="2"/>
      <c r="O409" s="2"/>
    </row>
    <row r="410" spans="11:15">
      <c r="K410" s="2"/>
      <c r="M410" s="2"/>
      <c r="O410" s="2"/>
    </row>
    <row r="411" spans="11:15">
      <c r="K411" s="2"/>
      <c r="M411" s="2"/>
      <c r="O411" s="2"/>
    </row>
    <row r="412" spans="11:15">
      <c r="K412" s="2"/>
      <c r="M412" s="2"/>
      <c r="O412" s="2"/>
    </row>
    <row r="413" spans="11:15">
      <c r="K413" s="2"/>
      <c r="M413" s="2"/>
      <c r="O413" s="2"/>
    </row>
    <row r="414" spans="11:15">
      <c r="K414" s="2"/>
      <c r="M414" s="2"/>
      <c r="O414" s="2"/>
    </row>
    <row r="415" spans="11:15">
      <c r="K415" s="2"/>
      <c r="M415" s="2"/>
      <c r="O415" s="2"/>
    </row>
    <row r="416" spans="11:15">
      <c r="K416" s="2"/>
      <c r="M416" s="2"/>
      <c r="O416" s="2"/>
    </row>
    <row r="417" spans="11:15">
      <c r="K417" s="2"/>
      <c r="M417" s="2"/>
      <c r="O417" s="2"/>
    </row>
    <row r="418" spans="11:15">
      <c r="K418" s="2"/>
      <c r="M418" s="2"/>
      <c r="O418" s="2"/>
    </row>
    <row r="419" spans="11:15">
      <c r="K419" s="2"/>
      <c r="M419" s="2"/>
      <c r="O419" s="2"/>
    </row>
    <row r="420" spans="11:15">
      <c r="K420" s="2"/>
      <c r="M420" s="2"/>
      <c r="O420" s="2"/>
    </row>
    <row r="421" spans="11:15">
      <c r="K421" s="2"/>
      <c r="M421" s="2"/>
      <c r="O421" s="2"/>
    </row>
    <row r="422" spans="11:15">
      <c r="K422" s="2"/>
      <c r="M422" s="2"/>
      <c r="O422" s="2"/>
    </row>
    <row r="423" spans="11:15">
      <c r="K423" s="2"/>
      <c r="M423" s="2"/>
      <c r="O423" s="2"/>
    </row>
    <row r="424" spans="11:15">
      <c r="K424" s="2"/>
      <c r="M424" s="2"/>
      <c r="O424" s="2"/>
    </row>
    <row r="425" spans="11:15">
      <c r="K425" s="2"/>
      <c r="M425" s="2"/>
      <c r="O425" s="2"/>
    </row>
    <row r="426" spans="11:15">
      <c r="K426" s="2"/>
      <c r="M426" s="2"/>
      <c r="O426" s="2"/>
    </row>
    <row r="427" spans="11:15">
      <c r="K427" s="2"/>
      <c r="M427" s="2"/>
      <c r="O427" s="2"/>
    </row>
    <row r="428" spans="11:15">
      <c r="K428" s="2"/>
      <c r="M428" s="2"/>
      <c r="O428" s="2"/>
    </row>
    <row r="429" spans="11:15">
      <c r="K429" s="2"/>
      <c r="M429" s="2"/>
      <c r="O429" s="2"/>
    </row>
    <row r="430" spans="11:15">
      <c r="K430" s="2"/>
      <c r="M430" s="2"/>
      <c r="O430" s="2"/>
    </row>
    <row r="431" spans="11:15">
      <c r="K431" s="2"/>
      <c r="M431" s="2"/>
      <c r="O431" s="2"/>
    </row>
    <row r="432" spans="11:15">
      <c r="K432" s="2"/>
      <c r="M432" s="2"/>
      <c r="O432" s="2"/>
    </row>
    <row r="433" spans="11:15">
      <c r="K433" s="2"/>
      <c r="M433" s="2"/>
      <c r="O433" s="2"/>
    </row>
    <row r="434" spans="11:15">
      <c r="K434" s="2"/>
      <c r="M434" s="2"/>
      <c r="O434" s="2"/>
    </row>
    <row r="435" spans="11:15">
      <c r="K435" s="2"/>
      <c r="M435" s="2"/>
      <c r="O435" s="2"/>
    </row>
    <row r="436" spans="11:15">
      <c r="K436" s="2"/>
      <c r="M436" s="2"/>
      <c r="O436" s="2"/>
    </row>
    <row r="437" spans="11:15">
      <c r="K437" s="2"/>
      <c r="M437" s="2"/>
      <c r="O437" s="2"/>
    </row>
    <row r="438" spans="11:15">
      <c r="K438" s="2"/>
      <c r="M438" s="2"/>
      <c r="O438" s="2"/>
    </row>
    <row r="439" spans="11:15">
      <c r="K439" s="2"/>
      <c r="M439" s="2"/>
      <c r="O439" s="2"/>
    </row>
    <row r="440" spans="11:15">
      <c r="K440" s="2"/>
      <c r="M440" s="2"/>
      <c r="O440" s="2"/>
    </row>
    <row r="441" spans="11:15">
      <c r="K441" s="2"/>
      <c r="M441" s="2"/>
      <c r="O441" s="2"/>
    </row>
    <row r="442" spans="11:15">
      <c r="K442" s="2"/>
      <c r="M442" s="2"/>
      <c r="O442" s="2"/>
    </row>
    <row r="443" spans="11:15">
      <c r="K443" s="2"/>
      <c r="M443" s="2"/>
      <c r="O443" s="2"/>
    </row>
    <row r="444" spans="11:15">
      <c r="K444" s="2"/>
      <c r="M444" s="2"/>
      <c r="O444" s="2"/>
    </row>
    <row r="445" spans="11:15">
      <c r="K445" s="2"/>
      <c r="M445" s="2"/>
      <c r="O445" s="2"/>
    </row>
    <row r="446" spans="11:15">
      <c r="K446" s="2"/>
      <c r="M446" s="2"/>
      <c r="O446" s="2"/>
    </row>
    <row r="447" spans="11:15">
      <c r="K447" s="2"/>
      <c r="M447" s="2"/>
      <c r="O447" s="2"/>
    </row>
    <row r="448" spans="11:15">
      <c r="K448" s="2"/>
      <c r="M448" s="2"/>
      <c r="O448" s="2"/>
    </row>
    <row r="449" spans="11:15">
      <c r="K449" s="2"/>
      <c r="M449" s="2"/>
      <c r="O449" s="2"/>
    </row>
    <row r="450" spans="11:15">
      <c r="K450" s="2"/>
      <c r="M450" s="2"/>
      <c r="O450" s="2"/>
    </row>
    <row r="451" spans="11:15">
      <c r="K451" s="2"/>
      <c r="M451" s="2"/>
      <c r="O451" s="2"/>
    </row>
    <row r="452" spans="11:15">
      <c r="K452" s="2"/>
      <c r="M452" s="2"/>
      <c r="O452" s="2"/>
    </row>
    <row r="453" spans="11:15">
      <c r="K453" s="2"/>
      <c r="M453" s="2"/>
      <c r="O453" s="2"/>
    </row>
    <row r="454" spans="11:15">
      <c r="K454" s="2"/>
      <c r="M454" s="2"/>
      <c r="O454" s="2"/>
    </row>
    <row r="455" spans="11:15">
      <c r="K455" s="2"/>
      <c r="M455" s="2"/>
      <c r="O455" s="2"/>
    </row>
    <row r="456" spans="11:15">
      <c r="K456" s="2"/>
      <c r="M456" s="2"/>
      <c r="O456" s="2"/>
    </row>
    <row r="457" spans="11:15">
      <c r="K457" s="2"/>
      <c r="M457" s="2"/>
      <c r="O457" s="2"/>
    </row>
    <row r="458" spans="11:15">
      <c r="K458" s="2"/>
      <c r="M458" s="2"/>
      <c r="O458" s="2"/>
    </row>
    <row r="459" spans="11:15">
      <c r="K459" s="2"/>
      <c r="M459" s="2"/>
      <c r="O459" s="2"/>
    </row>
    <row r="460" spans="11:15">
      <c r="K460" s="2"/>
      <c r="M460" s="2"/>
      <c r="O460" s="2"/>
    </row>
    <row r="461" spans="11:15">
      <c r="K461" s="2"/>
      <c r="M461" s="2"/>
      <c r="O461" s="2"/>
    </row>
    <row r="462" spans="11:15">
      <c r="K462" s="2"/>
      <c r="M462" s="2"/>
      <c r="O462" s="2"/>
    </row>
    <row r="463" spans="11:15">
      <c r="K463" s="2"/>
      <c r="M463" s="2"/>
      <c r="O463" s="2"/>
    </row>
    <row r="464" spans="11:15">
      <c r="K464" s="2"/>
      <c r="M464" s="2"/>
      <c r="O464" s="2"/>
    </row>
    <row r="465" spans="11:15">
      <c r="K465" s="2"/>
      <c r="M465" s="2"/>
      <c r="O465" s="2"/>
    </row>
    <row r="466" spans="11:15">
      <c r="K466" s="2"/>
      <c r="M466" s="2"/>
      <c r="O466" s="2"/>
    </row>
    <row r="467" spans="11:15">
      <c r="K467" s="2"/>
      <c r="M467" s="2"/>
      <c r="O467" s="2"/>
    </row>
    <row r="468" spans="11:15">
      <c r="K468" s="2"/>
      <c r="M468" s="2"/>
      <c r="O468" s="2"/>
    </row>
    <row r="469" spans="11:15">
      <c r="K469" s="2"/>
      <c r="M469" s="2"/>
      <c r="O469" s="2"/>
    </row>
    <row r="470" spans="11:15">
      <c r="K470" s="2"/>
      <c r="M470" s="2"/>
      <c r="O470" s="2"/>
    </row>
    <row r="471" spans="11:15">
      <c r="K471" s="2"/>
      <c r="M471" s="2"/>
      <c r="O471" s="2"/>
    </row>
    <row r="472" spans="11:15">
      <c r="K472" s="2"/>
      <c r="M472" s="2"/>
      <c r="O472" s="2"/>
    </row>
    <row r="473" spans="11:15">
      <c r="K473" s="2"/>
      <c r="M473" s="2"/>
      <c r="O473" s="2"/>
    </row>
    <row r="474" spans="11:15">
      <c r="K474" s="2"/>
      <c r="M474" s="2"/>
      <c r="O474" s="2"/>
    </row>
    <row r="475" spans="11:15">
      <c r="K475" s="2"/>
      <c r="M475" s="2"/>
      <c r="O475" s="2"/>
    </row>
    <row r="476" spans="11:15">
      <c r="K476" s="2"/>
      <c r="M476" s="2"/>
      <c r="O476" s="2"/>
    </row>
    <row r="477" spans="11:15">
      <c r="K477" s="2"/>
      <c r="M477" s="2"/>
      <c r="O477" s="2"/>
    </row>
    <row r="478" spans="11:15">
      <c r="K478" s="2"/>
      <c r="M478" s="2"/>
      <c r="O478" s="2"/>
    </row>
    <row r="479" spans="11:15">
      <c r="K479" s="2"/>
      <c r="M479" s="2"/>
      <c r="O479" s="2"/>
    </row>
    <row r="480" spans="11:15">
      <c r="K480" s="2"/>
      <c r="M480" s="2"/>
      <c r="O480" s="2"/>
    </row>
    <row r="481" spans="11:15">
      <c r="K481" s="2"/>
      <c r="M481" s="2"/>
      <c r="O481" s="2"/>
    </row>
    <row r="482" spans="11:15">
      <c r="K482" s="2"/>
      <c r="M482" s="2"/>
      <c r="O482" s="2"/>
    </row>
    <row r="483" spans="11:15">
      <c r="K483" s="2"/>
      <c r="M483" s="2"/>
      <c r="O483" s="2"/>
    </row>
    <row r="484" spans="11:15">
      <c r="K484" s="2"/>
      <c r="M484" s="2"/>
      <c r="O484" s="2"/>
    </row>
    <row r="485" spans="11:15">
      <c r="K485" s="2"/>
      <c r="M485" s="2"/>
      <c r="O485" s="2"/>
    </row>
    <row r="486" spans="11:15">
      <c r="K486" s="2"/>
      <c r="M486" s="2"/>
      <c r="O486" s="2"/>
    </row>
    <row r="487" spans="11:15">
      <c r="K487" s="2"/>
      <c r="M487" s="2"/>
      <c r="O487" s="2"/>
    </row>
    <row r="488" spans="11:15">
      <c r="K488" s="2"/>
      <c r="M488" s="2"/>
      <c r="O488" s="2"/>
    </row>
    <row r="489" spans="11:15">
      <c r="K489" s="2"/>
      <c r="M489" s="2"/>
      <c r="O489" s="2"/>
    </row>
    <row r="490" spans="11:15">
      <c r="K490" s="2"/>
      <c r="M490" s="2"/>
      <c r="O490" s="2"/>
    </row>
    <row r="491" spans="11:15">
      <c r="K491" s="2"/>
      <c r="M491" s="2"/>
      <c r="O491" s="2"/>
    </row>
    <row r="492" spans="11:15">
      <c r="K492" s="2"/>
      <c r="M492" s="2"/>
      <c r="O492" s="2"/>
    </row>
    <row r="493" spans="11:15">
      <c r="K493" s="2"/>
      <c r="M493" s="2"/>
      <c r="O493" s="2"/>
    </row>
    <row r="494" spans="11:15">
      <c r="K494" s="2"/>
      <c r="M494" s="2"/>
      <c r="O494" s="2"/>
    </row>
    <row r="495" spans="11:15">
      <c r="K495" s="2"/>
      <c r="M495" s="2"/>
      <c r="O495" s="2"/>
    </row>
    <row r="496" spans="11:15">
      <c r="K496" s="2"/>
      <c r="M496" s="2"/>
      <c r="O496" s="2"/>
    </row>
    <row r="497" spans="11:15">
      <c r="K497" s="2"/>
      <c r="M497" s="2"/>
      <c r="O497" s="2"/>
    </row>
    <row r="498" spans="11:15">
      <c r="K498" s="2"/>
      <c r="M498" s="2"/>
      <c r="O498" s="2"/>
    </row>
    <row r="499" spans="11:15">
      <c r="K499" s="2"/>
      <c r="M499" s="2"/>
      <c r="O499" s="2"/>
    </row>
    <row r="500" spans="11:15">
      <c r="K500" s="2"/>
      <c r="M500" s="2"/>
      <c r="O500" s="2"/>
    </row>
    <row r="501" spans="11:15">
      <c r="K501" s="2"/>
      <c r="M501" s="2"/>
      <c r="O501" s="2"/>
    </row>
    <row r="502" spans="11:15">
      <c r="K502" s="2"/>
      <c r="M502" s="2"/>
      <c r="O502" s="2"/>
    </row>
    <row r="503" spans="11:15">
      <c r="K503" s="2"/>
      <c r="M503" s="2"/>
      <c r="O503" s="2"/>
    </row>
    <row r="504" spans="11:15">
      <c r="K504" s="2"/>
      <c r="M504" s="2"/>
      <c r="O504" s="2"/>
    </row>
    <row r="505" spans="11:15">
      <c r="K505" s="2"/>
      <c r="M505" s="2"/>
      <c r="O505" s="2"/>
    </row>
    <row r="506" spans="11:15">
      <c r="K506" s="2"/>
      <c r="M506" s="2"/>
      <c r="O506" s="2"/>
    </row>
    <row r="507" spans="11:15">
      <c r="K507" s="2"/>
      <c r="M507" s="2"/>
      <c r="O507" s="2"/>
    </row>
    <row r="508" spans="11:15">
      <c r="K508" s="2"/>
      <c r="M508" s="2"/>
      <c r="O508" s="2"/>
    </row>
    <row r="509" spans="11:15">
      <c r="K509" s="2"/>
      <c r="M509" s="2"/>
      <c r="O509" s="2"/>
    </row>
    <row r="510" spans="11:15">
      <c r="K510" s="2"/>
      <c r="M510" s="2"/>
      <c r="O510" s="2"/>
    </row>
    <row r="511" spans="11:15">
      <c r="K511" s="2"/>
      <c r="M511" s="2"/>
      <c r="O511" s="2"/>
    </row>
    <row r="512" spans="11:15">
      <c r="K512" s="2"/>
      <c r="M512" s="2"/>
      <c r="O512" s="2"/>
    </row>
    <row r="513" spans="11:15">
      <c r="K513" s="2"/>
      <c r="M513" s="2"/>
      <c r="O513" s="2"/>
    </row>
    <row r="514" spans="11:15">
      <c r="K514" s="2"/>
      <c r="M514" s="2"/>
      <c r="O514" s="2"/>
    </row>
    <row r="515" spans="11:15">
      <c r="K515" s="2"/>
      <c r="M515" s="2"/>
      <c r="O515" s="2"/>
    </row>
    <row r="516" spans="11:15">
      <c r="K516" s="2"/>
      <c r="M516" s="2"/>
      <c r="O516" s="2"/>
    </row>
    <row r="517" spans="11:15">
      <c r="K517" s="2"/>
      <c r="M517" s="2"/>
      <c r="O517" s="2"/>
    </row>
    <row r="518" spans="11:15">
      <c r="K518" s="2"/>
      <c r="M518" s="2"/>
      <c r="O518" s="2"/>
    </row>
    <row r="519" spans="11:15">
      <c r="K519" s="2"/>
      <c r="M519" s="2"/>
      <c r="O519" s="2"/>
    </row>
    <row r="520" spans="11:15">
      <c r="K520" s="2"/>
      <c r="M520" s="2"/>
      <c r="O520" s="2"/>
    </row>
    <row r="521" spans="11:15">
      <c r="K521" s="2"/>
      <c r="M521" s="2"/>
      <c r="O521" s="2"/>
    </row>
    <row r="522" spans="11:15">
      <c r="K522" s="2"/>
      <c r="M522" s="2"/>
      <c r="O522" s="2"/>
    </row>
    <row r="523" spans="11:15">
      <c r="K523" s="2"/>
      <c r="M523" s="2"/>
      <c r="O523" s="2"/>
    </row>
    <row r="524" spans="11:15">
      <c r="K524" s="2"/>
      <c r="M524" s="2"/>
      <c r="O524" s="2"/>
    </row>
    <row r="525" spans="11:15">
      <c r="K525" s="2"/>
      <c r="M525" s="2"/>
      <c r="O525" s="2"/>
    </row>
    <row r="526" spans="11:15">
      <c r="K526" s="2"/>
      <c r="M526" s="2"/>
      <c r="O526" s="2"/>
    </row>
    <row r="527" spans="11:15">
      <c r="K527" s="2"/>
      <c r="M527" s="2"/>
      <c r="O527" s="2"/>
    </row>
    <row r="528" spans="11:15">
      <c r="K528" s="2"/>
      <c r="M528" s="2"/>
      <c r="O528" s="2"/>
    </row>
    <row r="529" spans="11:15">
      <c r="K529" s="2"/>
      <c r="M529" s="2"/>
      <c r="O529" s="2"/>
    </row>
    <row r="530" spans="11:15">
      <c r="K530" s="2"/>
      <c r="M530" s="2"/>
      <c r="O530" s="2"/>
    </row>
    <row r="531" spans="11:15">
      <c r="K531" s="2"/>
      <c r="M531" s="2"/>
      <c r="O531" s="2"/>
    </row>
    <row r="532" spans="11:15">
      <c r="K532" s="2"/>
      <c r="M532" s="2"/>
      <c r="O532" s="2"/>
    </row>
    <row r="533" spans="11:15">
      <c r="K533" s="2"/>
      <c r="M533" s="2"/>
      <c r="O533" s="2"/>
    </row>
    <row r="534" spans="11:15">
      <c r="K534" s="2"/>
      <c r="M534" s="2"/>
      <c r="O534" s="2"/>
    </row>
    <row r="535" spans="11:15">
      <c r="K535" s="2"/>
      <c r="M535" s="2"/>
      <c r="O535" s="2"/>
    </row>
    <row r="536" spans="11:15">
      <c r="K536" s="2"/>
      <c r="M536" s="2"/>
      <c r="O536" s="2"/>
    </row>
    <row r="537" spans="11:15">
      <c r="K537" s="2"/>
      <c r="M537" s="2"/>
      <c r="O537" s="2"/>
    </row>
    <row r="538" spans="11:15">
      <c r="K538" s="2"/>
      <c r="M538" s="2"/>
      <c r="O538" s="2"/>
    </row>
    <row r="539" spans="11:15">
      <c r="K539" s="2"/>
      <c r="M539" s="2"/>
      <c r="O539" s="2"/>
    </row>
    <row r="540" spans="11:15">
      <c r="K540" s="2"/>
      <c r="M540" s="2"/>
      <c r="O540" s="2"/>
    </row>
    <row r="541" spans="11:15">
      <c r="K541" s="2"/>
      <c r="M541" s="2"/>
      <c r="O541" s="2"/>
    </row>
    <row r="542" spans="11:15">
      <c r="K542" s="2"/>
      <c r="M542" s="2"/>
      <c r="O542" s="2"/>
    </row>
    <row r="543" spans="11:15">
      <c r="K543" s="2"/>
      <c r="M543" s="2"/>
      <c r="O543" s="2"/>
    </row>
    <row r="544" spans="11:15">
      <c r="K544" s="2"/>
      <c r="M544" s="2"/>
      <c r="O544" s="2"/>
    </row>
    <row r="545" spans="11:15">
      <c r="K545" s="2"/>
      <c r="M545" s="2"/>
      <c r="O545" s="2"/>
    </row>
    <row r="546" spans="11:15">
      <c r="K546" s="2"/>
      <c r="M546" s="2"/>
      <c r="O546" s="2"/>
    </row>
    <row r="547" spans="11:15">
      <c r="K547" s="2"/>
      <c r="M547" s="2"/>
      <c r="O547" s="2"/>
    </row>
    <row r="548" spans="11:15">
      <c r="K548" s="2"/>
      <c r="M548" s="2"/>
      <c r="O548" s="2"/>
    </row>
    <row r="549" spans="11:15">
      <c r="K549" s="2"/>
      <c r="M549" s="2"/>
      <c r="O549" s="2"/>
    </row>
    <row r="550" spans="11:15">
      <c r="K550" s="2"/>
      <c r="M550" s="2"/>
      <c r="O550" s="2"/>
    </row>
    <row r="551" spans="11:15">
      <c r="K551" s="2"/>
      <c r="M551" s="2"/>
      <c r="O551" s="2"/>
    </row>
    <row r="552" spans="11:15">
      <c r="K552" s="2"/>
      <c r="M552" s="2"/>
      <c r="O552" s="2"/>
    </row>
    <row r="553" spans="11:15">
      <c r="K553" s="2"/>
      <c r="M553" s="2"/>
      <c r="O553" s="2"/>
    </row>
    <row r="554" spans="11:15">
      <c r="K554" s="2"/>
      <c r="M554" s="2"/>
      <c r="O554" s="2"/>
    </row>
    <row r="555" spans="11:15">
      <c r="K555" s="2"/>
      <c r="M555" s="2"/>
      <c r="O555" s="2"/>
    </row>
    <row r="556" spans="11:15">
      <c r="K556" s="2"/>
      <c r="M556" s="2"/>
      <c r="O556" s="2"/>
    </row>
    <row r="557" spans="11:15">
      <c r="K557" s="2"/>
      <c r="M557" s="2"/>
      <c r="O557" s="2"/>
    </row>
    <row r="558" spans="11:15">
      <c r="K558" s="2"/>
      <c r="M558" s="2"/>
      <c r="O558" s="2"/>
    </row>
    <row r="559" spans="11:15">
      <c r="K559" s="2"/>
      <c r="M559" s="2"/>
      <c r="O559" s="2"/>
    </row>
    <row r="560" spans="11:15">
      <c r="K560" s="2"/>
      <c r="M560" s="2"/>
      <c r="O560" s="2"/>
    </row>
    <row r="561" spans="11:15">
      <c r="K561" s="2"/>
      <c r="M561" s="2"/>
      <c r="O561" s="2"/>
    </row>
    <row r="562" spans="11:15">
      <c r="K562" s="2"/>
      <c r="M562" s="2"/>
      <c r="O562" s="2"/>
    </row>
    <row r="563" spans="11:15">
      <c r="K563" s="2"/>
      <c r="M563" s="2"/>
      <c r="O563" s="2"/>
    </row>
    <row r="564" spans="11:15">
      <c r="K564" s="2"/>
      <c r="M564" s="2"/>
      <c r="O564" s="2"/>
    </row>
    <row r="565" spans="11:15">
      <c r="K565" s="2"/>
      <c r="M565" s="2"/>
      <c r="O565" s="2"/>
    </row>
    <row r="566" spans="11:15">
      <c r="K566" s="2"/>
      <c r="M566" s="2"/>
      <c r="O566" s="2"/>
    </row>
    <row r="567" spans="11:15">
      <c r="K567" s="2"/>
      <c r="M567" s="2"/>
      <c r="O567" s="2"/>
    </row>
    <row r="568" spans="11:15">
      <c r="K568" s="2"/>
      <c r="M568" s="2"/>
      <c r="O568" s="2"/>
    </row>
    <row r="569" spans="11:15">
      <c r="K569" s="2"/>
      <c r="M569" s="2"/>
      <c r="O569" s="2"/>
    </row>
    <row r="570" spans="11:15">
      <c r="K570" s="2"/>
      <c r="M570" s="2"/>
      <c r="O570" s="2"/>
    </row>
    <row r="571" spans="11:15">
      <c r="K571" s="2"/>
      <c r="M571" s="2"/>
      <c r="O571" s="2"/>
    </row>
    <row r="572" spans="11:15">
      <c r="K572" s="2"/>
      <c r="M572" s="2"/>
      <c r="O572" s="2"/>
    </row>
    <row r="573" spans="11:15">
      <c r="K573" s="2"/>
      <c r="M573" s="2"/>
      <c r="O573" s="2"/>
    </row>
    <row r="574" spans="11:15">
      <c r="K574" s="2"/>
      <c r="M574" s="2"/>
      <c r="O574" s="2"/>
    </row>
    <row r="575" spans="11:15">
      <c r="K575" s="2"/>
      <c r="M575" s="2"/>
      <c r="O575" s="2"/>
    </row>
    <row r="576" spans="11:15">
      <c r="K576" s="2"/>
      <c r="M576" s="2"/>
      <c r="O576" s="2"/>
    </row>
    <row r="577" spans="11:15">
      <c r="K577" s="2"/>
      <c r="M577" s="2"/>
      <c r="O577" s="2"/>
    </row>
    <row r="578" spans="11:15">
      <c r="K578" s="2"/>
      <c r="M578" s="2"/>
      <c r="O578" s="2"/>
    </row>
    <row r="579" spans="11:15">
      <c r="K579" s="2"/>
      <c r="M579" s="2"/>
      <c r="O579" s="2"/>
    </row>
    <row r="580" spans="11:15">
      <c r="K580" s="2"/>
      <c r="M580" s="2"/>
      <c r="O580" s="2"/>
    </row>
    <row r="581" spans="11:15">
      <c r="K581" s="2"/>
      <c r="M581" s="2"/>
      <c r="O581" s="2"/>
    </row>
    <row r="582" spans="11:15">
      <c r="K582" s="2"/>
      <c r="M582" s="2"/>
      <c r="O582" s="2"/>
    </row>
    <row r="583" spans="11:15">
      <c r="K583" s="2"/>
      <c r="M583" s="2"/>
      <c r="O583" s="2"/>
    </row>
    <row r="584" spans="11:15">
      <c r="K584" s="2"/>
      <c r="M584" s="2"/>
      <c r="O584" s="2"/>
    </row>
    <row r="585" spans="11:15">
      <c r="K585" s="2"/>
      <c r="M585" s="2"/>
      <c r="O585" s="2"/>
    </row>
    <row r="586" spans="11:15">
      <c r="K586" s="2"/>
      <c r="M586" s="2"/>
      <c r="O586" s="2"/>
    </row>
    <row r="587" spans="11:15">
      <c r="K587" s="2"/>
      <c r="M587" s="2"/>
      <c r="O587" s="2"/>
    </row>
    <row r="588" spans="11:15">
      <c r="K588" s="2"/>
      <c r="M588" s="2"/>
      <c r="O588" s="2"/>
    </row>
    <row r="589" spans="11:15">
      <c r="K589" s="2"/>
      <c r="M589" s="2"/>
      <c r="O589" s="2"/>
    </row>
    <row r="590" spans="11:15">
      <c r="K590" s="2"/>
      <c r="M590" s="2"/>
      <c r="O590" s="2"/>
    </row>
    <row r="591" spans="11:15">
      <c r="K591" s="2"/>
      <c r="M591" s="2"/>
      <c r="O591" s="2"/>
    </row>
    <row r="592" spans="11:15">
      <c r="K592" s="2"/>
      <c r="M592" s="2"/>
      <c r="O592" s="2"/>
    </row>
    <row r="593" spans="11:15">
      <c r="K593" s="2"/>
      <c r="M593" s="2"/>
      <c r="O593" s="2"/>
    </row>
    <row r="594" spans="11:15">
      <c r="K594" s="2"/>
      <c r="M594" s="2"/>
      <c r="O594" s="2"/>
    </row>
    <row r="595" spans="11:15">
      <c r="K595" s="2"/>
      <c r="M595" s="2"/>
      <c r="O595" s="2"/>
    </row>
    <row r="596" spans="11:15">
      <c r="K596" s="2"/>
      <c r="M596" s="2"/>
      <c r="O596" s="2"/>
    </row>
    <row r="597" spans="11:15">
      <c r="K597" s="2"/>
      <c r="M597" s="2"/>
      <c r="O597" s="2"/>
    </row>
    <row r="598" spans="11:15">
      <c r="K598" s="2"/>
      <c r="M598" s="2"/>
      <c r="O598" s="2"/>
    </row>
    <row r="599" spans="11:15">
      <c r="K599" s="2"/>
      <c r="M599" s="2"/>
      <c r="O599" s="2"/>
    </row>
    <row r="600" spans="11:15">
      <c r="K600" s="2"/>
      <c r="M600" s="2"/>
      <c r="O600" s="2"/>
    </row>
    <row r="601" spans="11:15">
      <c r="K601" s="2"/>
      <c r="M601" s="2"/>
      <c r="O601" s="2"/>
    </row>
    <row r="602" spans="11:15">
      <c r="K602" s="2"/>
      <c r="M602" s="2"/>
      <c r="O602" s="2"/>
    </row>
    <row r="603" spans="11:15">
      <c r="K603" s="2"/>
      <c r="M603" s="2"/>
      <c r="O603" s="2"/>
    </row>
    <row r="604" spans="11:15">
      <c r="K604" s="2"/>
      <c r="M604" s="2"/>
      <c r="O604" s="2"/>
    </row>
    <row r="605" spans="11:15">
      <c r="K605" s="2"/>
      <c r="M605" s="2"/>
      <c r="O605" s="2"/>
    </row>
    <row r="606" spans="11:15">
      <c r="K606" s="2"/>
      <c r="M606" s="2"/>
      <c r="O606" s="2"/>
    </row>
    <row r="607" spans="11:15">
      <c r="K607" s="2"/>
      <c r="M607" s="2"/>
      <c r="O607" s="2"/>
    </row>
    <row r="608" spans="11:15">
      <c r="K608" s="2"/>
      <c r="M608" s="2"/>
      <c r="O608" s="2"/>
    </row>
    <row r="609" spans="11:15">
      <c r="K609" s="2"/>
      <c r="M609" s="2"/>
      <c r="O609" s="2"/>
    </row>
  </sheetData>
  <customSheetViews>
    <customSheetView guid="{78EABF26-D710-4E97-9982-5034BA00DCB2}" scale="75" showPageBreaks="1" printArea="1">
      <selection activeCell="C28" sqref="C28"/>
      <pageMargins left="0.5" right="0.5" top="0.75" bottom="0.5" header="0.4" footer="0.25"/>
      <pageSetup scale="50" orientation="landscape" horizontalDpi="300" r:id="rId1"/>
      <headerFooter alignWithMargins="0">
        <oddFooter xml:space="preserve">&amp;R2009 PNW Statistical Report    Page 18   </oddFooter>
      </headerFooter>
    </customSheetView>
    <customSheetView guid="{CF8C0A6A-966E-4199-A69F-838FC137FC7C}" scale="75" showPageBreaks="1" printArea="1" topLeftCell="A10">
      <selection activeCell="D29" sqref="D29"/>
      <pageMargins left="0.5" right="0.5" top="0.75" bottom="0.5" header="0.4" footer="0.25"/>
      <pageSetup scale="50" orientation="landscape" horizontalDpi="300" r:id="rId2"/>
      <headerFooter alignWithMargins="0">
        <oddFooter xml:space="preserve">&amp;R2009 PNW Statistical Report    Page 18   </oddFooter>
      </headerFooter>
    </customSheetView>
    <customSheetView guid="{00D76137-0065-4878-A5E6-B91DE9FF37CB}" showPageBreaks="1">
      <pageMargins left="0.5" right="0.5" top="0.75" bottom="0.5" header="0.4" footer="0.25"/>
      <pageSetup scale="50" orientation="landscape" horizontalDpi="300" r:id="rId3"/>
      <headerFooter alignWithMargins="0">
        <oddFooter xml:space="preserve">&amp;R2009 PNW Statistical Report    Page 18   </oddFooter>
      </headerFooter>
    </customSheetView>
    <customSheetView guid="{BAD007A0-1EFD-4C2B-B7C5-7AF3F7BE2776}" showPageBreaks="1" view="pageLayout">
      <selection activeCell="L54" sqref="L54"/>
      <pageMargins left="0.5" right="0.5" top="0.75" bottom="1" header="0.5" footer="0.5"/>
      <pageSetup scale="64" orientation="landscape" horizontalDpi="300" r:id="rId4"/>
      <headerFooter alignWithMargins="0">
        <oddFooter xml:space="preserve">&amp;R2010 PNW Statistical Report    Page </oddFooter>
      </headerFooter>
    </customSheetView>
  </customSheetViews>
  <phoneticPr fontId="10" type="noConversion"/>
  <pageMargins left="0.5" right="0.5" top="0.75" bottom="1" header="0.5" footer="0.5"/>
  <pageSetup scale="50" orientation="landscape" horizontalDpi="300" r:id="rId5"/>
  <headerFooter alignWithMargins="0">
    <oddFooter>&amp;R2010 PNW Statistical Report    Page  18</oddFooter>
  </headerFooter>
</worksheet>
</file>

<file path=xl/worksheets/sheet19.xml><?xml version="1.0" encoding="utf-8"?>
<worksheet xmlns="http://schemas.openxmlformats.org/spreadsheetml/2006/main" xmlns:r="http://schemas.openxmlformats.org/officeDocument/2006/relationships">
  <dimension ref="A1:V610"/>
  <sheetViews>
    <sheetView zoomScale="75" zoomScaleNormal="75" workbookViewId="0"/>
  </sheetViews>
  <sheetFormatPr defaultColWidth="10" defaultRowHeight="12.75"/>
  <cols>
    <col min="1" max="2" width="3.7109375" style="186" customWidth="1"/>
    <col min="3" max="3" width="67.7109375" style="186" customWidth="1"/>
    <col min="4" max="4" width="0.85546875" style="2" customWidth="1"/>
    <col min="5" max="5" width="15.7109375" style="2" customWidth="1"/>
    <col min="6" max="6" width="2.5703125" style="2" customWidth="1"/>
    <col min="7" max="7" width="1.28515625" style="2" customWidth="1"/>
    <col min="8" max="8" width="15.7109375" style="2" customWidth="1"/>
    <col min="9" max="9" width="2.5703125" style="2" customWidth="1"/>
    <col min="10" max="10" width="15.7109375" style="2" customWidth="1"/>
    <col min="11" max="11" width="2.5703125" style="2" customWidth="1"/>
    <col min="12" max="12" width="15.7109375" style="9" customWidth="1"/>
    <col min="13" max="13" width="2.7109375" style="2" customWidth="1"/>
    <col min="14" max="14" width="15.7109375" style="9" customWidth="1"/>
    <col min="15" max="15" width="2.7109375" style="2" customWidth="1"/>
    <col min="16" max="16" width="15.7109375" style="9" customWidth="1"/>
    <col min="17" max="17" width="2.7109375" style="2" customWidth="1"/>
    <col min="18" max="20" width="2.28515625" style="2" customWidth="1"/>
    <col min="21" max="16384" width="10" style="2"/>
  </cols>
  <sheetData>
    <row r="1" spans="1:20">
      <c r="A1" s="197" t="s">
        <v>441</v>
      </c>
      <c r="D1" s="7"/>
      <c r="E1" s="7"/>
      <c r="F1" s="7"/>
      <c r="G1" s="7"/>
      <c r="I1" s="7"/>
      <c r="K1" s="7"/>
      <c r="M1" s="7"/>
      <c r="O1" s="7"/>
      <c r="Q1" s="7"/>
      <c r="R1" s="7"/>
      <c r="S1" s="7"/>
      <c r="T1" s="7"/>
    </row>
    <row r="2" spans="1:20" ht="12.75" customHeight="1">
      <c r="A2" s="197" t="s">
        <v>672</v>
      </c>
      <c r="D2" s="7"/>
      <c r="E2" s="7"/>
      <c r="F2" s="7"/>
      <c r="G2" s="7"/>
      <c r="I2" s="7"/>
      <c r="K2" s="7"/>
      <c r="M2" s="7"/>
      <c r="O2" s="7"/>
      <c r="Q2" s="7"/>
      <c r="R2" s="7"/>
      <c r="S2" s="7"/>
      <c r="T2" s="7"/>
    </row>
    <row r="3" spans="1:20" ht="12.75" customHeight="1">
      <c r="A3" s="340" t="s">
        <v>130</v>
      </c>
      <c r="D3" s="7"/>
      <c r="E3" s="7"/>
      <c r="F3" s="7"/>
      <c r="G3" s="7"/>
      <c r="I3" s="7"/>
      <c r="K3" s="7"/>
      <c r="M3" s="7"/>
      <c r="O3" s="7"/>
      <c r="Q3" s="7"/>
      <c r="R3" s="7"/>
      <c r="S3" s="7"/>
      <c r="T3" s="7"/>
    </row>
    <row r="6" spans="1:20">
      <c r="L6" s="2"/>
      <c r="N6" s="44"/>
      <c r="O6" s="43"/>
      <c r="P6" s="43"/>
      <c r="Q6" s="43"/>
      <c r="R6" s="43"/>
      <c r="S6" s="43"/>
      <c r="T6" s="43"/>
    </row>
    <row r="7" spans="1:20" ht="14.1" customHeight="1">
      <c r="A7" s="333" t="s">
        <v>134</v>
      </c>
      <c r="B7" s="333"/>
      <c r="E7" s="373">
        <v>2010</v>
      </c>
      <c r="F7" s="477"/>
      <c r="H7" s="376">
        <v>2009</v>
      </c>
      <c r="J7" s="376">
        <v>2008</v>
      </c>
      <c r="K7" s="187"/>
      <c r="L7" s="376">
        <v>2007</v>
      </c>
      <c r="N7" s="376">
        <v>2006</v>
      </c>
      <c r="O7" s="206"/>
      <c r="P7" s="376">
        <v>2005</v>
      </c>
      <c r="Q7" s="206"/>
      <c r="R7" s="377"/>
      <c r="S7" s="129"/>
      <c r="T7" s="99"/>
    </row>
    <row r="8" spans="1:20">
      <c r="F8" s="166"/>
      <c r="L8" s="2"/>
      <c r="N8" s="2"/>
    </row>
    <row r="9" spans="1:20">
      <c r="A9" s="199" t="s">
        <v>387</v>
      </c>
      <c r="D9" s="7"/>
      <c r="E9" s="7"/>
      <c r="F9" s="365"/>
      <c r="G9" s="7"/>
      <c r="I9" s="7"/>
      <c r="K9" s="7"/>
      <c r="L9" s="2"/>
      <c r="N9" s="2"/>
      <c r="O9" s="7"/>
      <c r="Q9" s="7"/>
      <c r="R9" s="7"/>
      <c r="S9" s="7"/>
      <c r="T9" s="7"/>
    </row>
    <row r="10" spans="1:20">
      <c r="A10" s="200" t="s">
        <v>464</v>
      </c>
      <c r="F10" s="166"/>
      <c r="L10" s="2"/>
      <c r="N10" s="2"/>
      <c r="P10" s="2"/>
    </row>
    <row r="11" spans="1:20">
      <c r="A11" s="199" t="s">
        <v>390</v>
      </c>
      <c r="D11" s="7"/>
      <c r="E11" s="7"/>
      <c r="F11" s="365"/>
      <c r="G11" s="7"/>
      <c r="I11" s="7"/>
      <c r="K11" s="7"/>
      <c r="L11" s="2"/>
      <c r="N11" s="2"/>
      <c r="O11" s="7"/>
      <c r="P11" s="2"/>
      <c r="Q11" s="7"/>
      <c r="R11" s="7"/>
      <c r="S11" s="7"/>
      <c r="T11" s="7"/>
    </row>
    <row r="12" spans="1:20">
      <c r="A12" s="200"/>
      <c r="B12" s="186" t="s">
        <v>515</v>
      </c>
      <c r="E12" s="399">
        <v>13197254</v>
      </c>
      <c r="F12" s="485"/>
      <c r="H12" s="400">
        <v>12781256</v>
      </c>
      <c r="J12" s="400">
        <v>12198010</v>
      </c>
      <c r="L12" s="400">
        <v>11582862</v>
      </c>
      <c r="N12" s="400">
        <v>11094868</v>
      </c>
      <c r="P12" s="400">
        <v>10682999</v>
      </c>
      <c r="S12" s="150"/>
      <c r="T12" s="82"/>
    </row>
    <row r="13" spans="1:20">
      <c r="A13" s="200"/>
      <c r="B13" s="186" t="s">
        <v>658</v>
      </c>
      <c r="E13" s="218">
        <v>-4510591</v>
      </c>
      <c r="F13" s="479"/>
      <c r="H13" s="580">
        <v>-4326908</v>
      </c>
      <c r="J13" s="580">
        <v>-4129958</v>
      </c>
      <c r="L13" s="580">
        <v>-3994777</v>
      </c>
      <c r="N13" s="580">
        <v>-3789534</v>
      </c>
      <c r="P13" s="580">
        <v>-3616886</v>
      </c>
      <c r="S13" s="150"/>
      <c r="T13" s="82"/>
    </row>
    <row r="14" spans="1:20">
      <c r="A14" s="200"/>
      <c r="C14" s="186" t="s">
        <v>343</v>
      </c>
      <c r="E14" s="72">
        <f>E12+E13</f>
        <v>8686663</v>
      </c>
      <c r="F14" s="479"/>
      <c r="H14" s="21">
        <f>H12+H13</f>
        <v>8454348</v>
      </c>
      <c r="J14" s="21">
        <f>J12+J13</f>
        <v>8068052</v>
      </c>
      <c r="L14" s="21">
        <f>L12+L13</f>
        <v>7588085</v>
      </c>
      <c r="N14" s="21">
        <f>N12+N13</f>
        <v>7305334</v>
      </c>
      <c r="P14" s="21">
        <f>P12+P13</f>
        <v>7066113</v>
      </c>
      <c r="S14" s="150"/>
      <c r="T14" s="82"/>
    </row>
    <row r="15" spans="1:20">
      <c r="A15" s="200"/>
      <c r="B15" s="186" t="s">
        <v>516</v>
      </c>
      <c r="E15" s="72">
        <v>459316</v>
      </c>
      <c r="F15" s="479"/>
      <c r="H15" s="21">
        <v>460748</v>
      </c>
      <c r="J15" s="21">
        <v>571977</v>
      </c>
      <c r="L15" s="21">
        <v>622693</v>
      </c>
      <c r="N15" s="21">
        <v>365704</v>
      </c>
      <c r="P15" s="21">
        <v>314584</v>
      </c>
      <c r="S15" s="150"/>
      <c r="T15" s="82"/>
    </row>
    <row r="16" spans="1:20">
      <c r="A16" s="200"/>
      <c r="B16" s="186" t="s">
        <v>659</v>
      </c>
      <c r="E16" s="72">
        <v>137956</v>
      </c>
      <c r="F16" s="479"/>
      <c r="H16" s="21">
        <v>146722</v>
      </c>
      <c r="J16" s="21">
        <v>155498</v>
      </c>
      <c r="L16" s="21">
        <v>164274</v>
      </c>
      <c r="N16" s="21">
        <v>173051</v>
      </c>
      <c r="P16" s="21">
        <v>181827</v>
      </c>
      <c r="S16" s="150"/>
      <c r="T16" s="82"/>
    </row>
    <row r="17" spans="1:22">
      <c r="A17" s="200"/>
      <c r="B17" s="186" t="s">
        <v>520</v>
      </c>
      <c r="D17" s="64"/>
      <c r="E17" s="72">
        <v>184768</v>
      </c>
      <c r="F17" s="479"/>
      <c r="G17" s="64"/>
      <c r="H17" s="21">
        <v>164183</v>
      </c>
      <c r="I17" s="64"/>
      <c r="J17" s="21">
        <v>131243</v>
      </c>
      <c r="L17" s="21">
        <v>105225</v>
      </c>
      <c r="N17" s="21">
        <v>95601</v>
      </c>
      <c r="P17" s="21">
        <v>90327</v>
      </c>
      <c r="S17" s="150"/>
      <c r="T17" s="82"/>
    </row>
    <row r="18" spans="1:22">
      <c r="A18" s="200"/>
      <c r="B18" s="186" t="s">
        <v>556</v>
      </c>
      <c r="E18" s="218">
        <v>108794</v>
      </c>
      <c r="F18" s="479"/>
      <c r="H18" s="213">
        <v>118243</v>
      </c>
      <c r="J18" s="213">
        <v>89323</v>
      </c>
      <c r="L18" s="213">
        <v>69271</v>
      </c>
      <c r="N18" s="213">
        <v>60100</v>
      </c>
      <c r="P18" s="213">
        <v>54184</v>
      </c>
      <c r="S18" s="150"/>
      <c r="T18" s="82"/>
      <c r="V18" s="4"/>
    </row>
    <row r="19" spans="1:22">
      <c r="A19" s="200"/>
      <c r="C19" s="186" t="s">
        <v>674</v>
      </c>
      <c r="E19" s="216">
        <f>SUM(E14:E18)</f>
        <v>9577497</v>
      </c>
      <c r="F19" s="479"/>
      <c r="H19" s="653">
        <f>SUM(H14:H18)</f>
        <v>9344244</v>
      </c>
      <c r="J19" s="653">
        <f>SUM(J14:J18)</f>
        <v>9016093</v>
      </c>
      <c r="L19" s="653">
        <f>SUM(L14:L18)</f>
        <v>8549548</v>
      </c>
      <c r="N19" s="653">
        <f>SUM(N14:N18)</f>
        <v>7999790</v>
      </c>
      <c r="P19" s="653">
        <f>SUM(P14:P18)</f>
        <v>7707035</v>
      </c>
      <c r="S19" s="103"/>
      <c r="T19" s="21"/>
      <c r="U19" s="4"/>
    </row>
    <row r="20" spans="1:22">
      <c r="A20" s="200"/>
      <c r="E20" s="72"/>
      <c r="F20" s="479"/>
      <c r="H20" s="21"/>
      <c r="J20" s="21"/>
      <c r="L20" s="21"/>
      <c r="N20" s="21"/>
      <c r="P20" s="21"/>
      <c r="S20" s="103"/>
      <c r="T20" s="21"/>
      <c r="U20" s="4"/>
    </row>
    <row r="21" spans="1:22">
      <c r="A21" s="199" t="s">
        <v>389</v>
      </c>
      <c r="D21" s="7"/>
      <c r="E21" s="8"/>
      <c r="F21" s="365"/>
      <c r="G21" s="7"/>
      <c r="H21" s="9"/>
      <c r="I21" s="7"/>
      <c r="J21" s="9"/>
      <c r="K21" s="7"/>
      <c r="S21" s="111"/>
      <c r="T21" s="72"/>
    </row>
    <row r="22" spans="1:22">
      <c r="A22" s="200"/>
      <c r="B22" s="186" t="s">
        <v>634</v>
      </c>
      <c r="E22" s="72">
        <v>469886</v>
      </c>
      <c r="F22" s="479"/>
      <c r="H22" s="21">
        <v>414576</v>
      </c>
      <c r="J22" s="21">
        <v>343052</v>
      </c>
      <c r="L22" s="21">
        <v>379347</v>
      </c>
      <c r="N22" s="21">
        <v>343771</v>
      </c>
      <c r="P22" s="21">
        <v>293943</v>
      </c>
      <c r="S22" s="103"/>
      <c r="T22" s="21"/>
    </row>
    <row r="23" spans="1:22">
      <c r="A23" s="200"/>
      <c r="B23" s="186" t="s">
        <v>456</v>
      </c>
      <c r="E23" s="72">
        <v>39032</v>
      </c>
      <c r="F23" s="479"/>
      <c r="H23" s="21">
        <v>28855</v>
      </c>
      <c r="J23" s="21">
        <v>33675</v>
      </c>
      <c r="L23" s="21">
        <v>41603</v>
      </c>
      <c r="N23" s="21">
        <v>5335</v>
      </c>
      <c r="P23" s="21">
        <v>109680</v>
      </c>
      <c r="S23" s="103"/>
      <c r="T23" s="21"/>
    </row>
    <row r="24" spans="1:22">
      <c r="A24" s="200"/>
      <c r="B24" s="186" t="s">
        <v>513</v>
      </c>
      <c r="E24" s="72">
        <v>71428</v>
      </c>
      <c r="F24" s="479"/>
      <c r="H24" s="21">
        <v>68839</v>
      </c>
      <c r="J24" s="21">
        <v>60604</v>
      </c>
      <c r="L24" s="21">
        <v>69570</v>
      </c>
      <c r="N24" s="21">
        <v>67763</v>
      </c>
      <c r="P24" s="21">
        <v>64128</v>
      </c>
      <c r="S24" s="103"/>
      <c r="T24" s="21"/>
    </row>
    <row r="25" spans="1:22">
      <c r="A25" s="200"/>
      <c r="C25" s="186" t="s">
        <v>344</v>
      </c>
      <c r="E25" s="216">
        <f>SUM(E22:E24)</f>
        <v>580346</v>
      </c>
      <c r="F25" s="479"/>
      <c r="H25" s="214">
        <f>SUM(H22:H24)</f>
        <v>512270</v>
      </c>
      <c r="J25" s="214">
        <f>SUM(J22:J24)</f>
        <v>437331</v>
      </c>
      <c r="L25" s="214">
        <f>SUM(L22:L24)</f>
        <v>490520</v>
      </c>
      <c r="N25" s="214">
        <f>SUM(N22:N24)</f>
        <v>416869</v>
      </c>
      <c r="P25" s="214">
        <f>SUM(P22:P24)</f>
        <v>467751</v>
      </c>
      <c r="S25" s="103"/>
      <c r="T25" s="21"/>
    </row>
    <row r="26" spans="1:22">
      <c r="A26" s="200"/>
      <c r="E26" s="72"/>
      <c r="F26" s="479"/>
      <c r="H26" s="21"/>
      <c r="J26" s="21"/>
      <c r="L26" s="21"/>
      <c r="N26" s="21"/>
      <c r="P26" s="21"/>
      <c r="S26" s="103"/>
      <c r="T26" s="21"/>
    </row>
    <row r="27" spans="1:22">
      <c r="A27" s="199" t="s">
        <v>388</v>
      </c>
      <c r="D27" s="7"/>
      <c r="E27" s="72"/>
      <c r="F27" s="479"/>
      <c r="G27" s="7"/>
      <c r="H27" s="21"/>
      <c r="I27" s="7"/>
      <c r="J27" s="21"/>
      <c r="K27" s="7"/>
      <c r="L27" s="21"/>
      <c r="N27" s="21"/>
      <c r="P27" s="21"/>
      <c r="S27" s="111"/>
      <c r="T27" s="72"/>
    </row>
    <row r="28" spans="1:22">
      <c r="A28" s="200"/>
      <c r="B28" s="186" t="s">
        <v>504</v>
      </c>
      <c r="E28" s="72">
        <v>99937</v>
      </c>
      <c r="F28" s="479"/>
      <c r="H28" s="21">
        <v>120798</v>
      </c>
      <c r="J28" s="21">
        <v>71544</v>
      </c>
      <c r="L28" s="21">
        <v>52151</v>
      </c>
      <c r="N28" s="21">
        <v>81870</v>
      </c>
      <c r="P28" s="21">
        <v>49933</v>
      </c>
      <c r="S28" s="103"/>
      <c r="T28" s="21"/>
    </row>
    <row r="29" spans="1:22">
      <c r="A29" s="200"/>
      <c r="B29" s="186" t="s">
        <v>505</v>
      </c>
      <c r="E29" s="72">
        <v>0</v>
      </c>
      <c r="F29" s="479"/>
      <c r="H29" s="21">
        <v>0</v>
      </c>
      <c r="J29" s="21">
        <v>0</v>
      </c>
      <c r="L29" s="21">
        <v>0</v>
      </c>
      <c r="N29" s="21">
        <v>32700</v>
      </c>
      <c r="P29" s="21">
        <v>0</v>
      </c>
      <c r="S29" s="106"/>
      <c r="T29" s="16"/>
    </row>
    <row r="30" spans="1:22">
      <c r="A30" s="200"/>
      <c r="B30" s="186" t="s">
        <v>506</v>
      </c>
      <c r="E30" s="72">
        <v>288323</v>
      </c>
      <c r="F30" s="479"/>
      <c r="H30" s="21">
        <v>280226</v>
      </c>
      <c r="J30" s="21">
        <v>262177</v>
      </c>
      <c r="L30" s="21">
        <v>295371</v>
      </c>
      <c r="N30" s="21">
        <v>299506</v>
      </c>
      <c r="P30" s="21">
        <v>345471</v>
      </c>
      <c r="S30" s="103"/>
      <c r="T30" s="21"/>
    </row>
    <row r="31" spans="1:22">
      <c r="A31" s="200"/>
      <c r="B31" s="186" t="s">
        <v>657</v>
      </c>
      <c r="E31" s="72">
        <v>103292</v>
      </c>
      <c r="F31" s="479"/>
      <c r="H31" s="21">
        <v>110971</v>
      </c>
      <c r="J31" s="21">
        <v>100089</v>
      </c>
      <c r="K31" s="7"/>
      <c r="L31" s="21">
        <v>106873</v>
      </c>
      <c r="N31" s="21">
        <v>110930</v>
      </c>
      <c r="P31" s="21">
        <v>76150</v>
      </c>
      <c r="S31" s="103"/>
      <c r="T31" s="21"/>
    </row>
    <row r="32" spans="1:22">
      <c r="A32" s="200"/>
      <c r="B32" s="186" t="s">
        <v>507</v>
      </c>
      <c r="E32" s="72">
        <v>-7646</v>
      </c>
      <c r="F32" s="479"/>
      <c r="H32" s="21">
        <v>-6063</v>
      </c>
      <c r="J32" s="21">
        <v>-3155</v>
      </c>
      <c r="L32" s="21">
        <v>-4265</v>
      </c>
      <c r="N32" s="21">
        <v>-4223</v>
      </c>
      <c r="P32" s="21">
        <v>-3568</v>
      </c>
      <c r="S32" s="103"/>
      <c r="T32" s="21"/>
    </row>
    <row r="33" spans="1:22">
      <c r="A33" s="200"/>
      <c r="B33" s="186" t="s">
        <v>508</v>
      </c>
      <c r="E33" s="72">
        <v>181414</v>
      </c>
      <c r="F33" s="479"/>
      <c r="H33" s="21">
        <v>176020</v>
      </c>
      <c r="J33" s="21">
        <v>173252</v>
      </c>
      <c r="L33" s="21">
        <v>149759</v>
      </c>
      <c r="N33" s="21">
        <v>125802</v>
      </c>
      <c r="P33" s="21">
        <v>109736</v>
      </c>
      <c r="S33" s="103"/>
      <c r="T33" s="21"/>
    </row>
    <row r="34" spans="1:22">
      <c r="A34" s="200"/>
      <c r="B34" s="186" t="s">
        <v>509</v>
      </c>
      <c r="E34" s="72">
        <v>21575</v>
      </c>
      <c r="F34" s="479"/>
      <c r="H34" s="21">
        <v>39245</v>
      </c>
      <c r="J34" s="21">
        <v>29752</v>
      </c>
      <c r="L34" s="21">
        <v>27792</v>
      </c>
      <c r="N34" s="21">
        <v>21973</v>
      </c>
      <c r="P34" s="21">
        <v>23658</v>
      </c>
      <c r="S34" s="103"/>
      <c r="T34" s="21"/>
    </row>
    <row r="35" spans="1:22">
      <c r="A35" s="200"/>
      <c r="B35" s="186" t="s">
        <v>456</v>
      </c>
      <c r="E35" s="72">
        <v>73788</v>
      </c>
      <c r="F35" s="479"/>
      <c r="H35" s="21">
        <v>50619</v>
      </c>
      <c r="J35" s="21">
        <v>32181</v>
      </c>
      <c r="L35" s="21">
        <v>34087</v>
      </c>
      <c r="N35" s="21">
        <v>67798</v>
      </c>
      <c r="P35" s="21">
        <v>94117</v>
      </c>
      <c r="S35" s="103"/>
      <c r="T35" s="21"/>
      <c r="V35" s="100"/>
    </row>
    <row r="36" spans="1:22">
      <c r="A36" s="200"/>
      <c r="B36" s="186" t="s">
        <v>530</v>
      </c>
      <c r="E36" s="77">
        <v>74747</v>
      </c>
      <c r="F36" s="481"/>
      <c r="H36" s="16">
        <v>53990</v>
      </c>
      <c r="J36" s="16">
        <v>79694</v>
      </c>
      <c r="L36" s="16">
        <v>38707</v>
      </c>
      <c r="N36" s="16">
        <v>19220</v>
      </c>
      <c r="P36" s="16">
        <v>0</v>
      </c>
      <c r="S36" s="103"/>
      <c r="T36" s="21"/>
      <c r="V36" s="100"/>
    </row>
    <row r="37" spans="1:22">
      <c r="A37" s="200"/>
      <c r="B37" s="186" t="s">
        <v>562</v>
      </c>
      <c r="E37" s="218">
        <v>25135</v>
      </c>
      <c r="F37" s="479"/>
      <c r="H37" s="213">
        <v>25724</v>
      </c>
      <c r="J37" s="213">
        <v>19866</v>
      </c>
      <c r="L37" s="213">
        <v>16545</v>
      </c>
      <c r="N37" s="213">
        <v>11508</v>
      </c>
      <c r="P37" s="213">
        <f>12037+2302</f>
        <v>14339</v>
      </c>
      <c r="S37" s="103"/>
      <c r="T37" s="21"/>
      <c r="V37" s="4"/>
    </row>
    <row r="38" spans="1:22">
      <c r="A38" s="200"/>
      <c r="C38" s="186" t="s">
        <v>345</v>
      </c>
      <c r="E38" s="216">
        <f>SUM(E28:E37)</f>
        <v>860565</v>
      </c>
      <c r="F38" s="479"/>
      <c r="H38" s="214">
        <f>SUM(H28:H37)</f>
        <v>851530</v>
      </c>
      <c r="J38" s="214">
        <f>SUM(J28:J37)</f>
        <v>765400</v>
      </c>
      <c r="L38" s="214">
        <f>SUM(L28:L37)</f>
        <v>717020</v>
      </c>
      <c r="N38" s="214">
        <f>SUM(N28:N37)</f>
        <v>767084</v>
      </c>
      <c r="P38" s="214">
        <f>SUM(P28:P37)</f>
        <v>709836</v>
      </c>
      <c r="S38" s="103"/>
      <c r="T38" s="21"/>
      <c r="V38" s="4"/>
    </row>
    <row r="39" spans="1:22">
      <c r="A39" s="200"/>
      <c r="E39" s="72"/>
      <c r="F39" s="479"/>
      <c r="H39" s="21"/>
      <c r="J39" s="21"/>
      <c r="L39" s="21"/>
      <c r="N39" s="21"/>
      <c r="P39" s="21"/>
      <c r="S39" s="103"/>
      <c r="T39" s="21"/>
      <c r="V39" s="4"/>
    </row>
    <row r="40" spans="1:22">
      <c r="A40" s="199" t="s">
        <v>391</v>
      </c>
      <c r="D40" s="7"/>
      <c r="E40" s="72"/>
      <c r="F40" s="479"/>
      <c r="G40" s="7"/>
      <c r="H40" s="21"/>
      <c r="I40" s="7"/>
      <c r="J40" s="21"/>
      <c r="K40" s="7"/>
      <c r="L40" s="21"/>
      <c r="N40" s="21"/>
      <c r="P40" s="21"/>
      <c r="S40" s="111"/>
      <c r="T40" s="72"/>
      <c r="V40" s="399"/>
    </row>
    <row r="41" spans="1:22" ht="13.5" customHeight="1">
      <c r="A41" s="199"/>
      <c r="B41" s="186" t="s">
        <v>264</v>
      </c>
      <c r="D41" s="7"/>
      <c r="E41" s="72">
        <v>0</v>
      </c>
      <c r="F41" s="479"/>
      <c r="G41" s="7"/>
      <c r="H41" s="21">
        <v>0</v>
      </c>
      <c r="I41" s="7"/>
      <c r="J41" s="21">
        <v>7984</v>
      </c>
      <c r="K41" s="7"/>
      <c r="L41" s="21">
        <v>110928</v>
      </c>
      <c r="N41" s="21">
        <v>160268</v>
      </c>
      <c r="P41" s="21">
        <v>172756</v>
      </c>
      <c r="S41" s="111"/>
      <c r="T41" s="72"/>
      <c r="V41" s="72"/>
    </row>
    <row r="42" spans="1:22">
      <c r="A42" s="200"/>
      <c r="B42" s="204" t="s">
        <v>265</v>
      </c>
      <c r="D42" s="12"/>
      <c r="E42" s="334">
        <v>1048656</v>
      </c>
      <c r="F42" s="486"/>
      <c r="G42" s="12"/>
      <c r="H42" s="74">
        <v>813161</v>
      </c>
      <c r="I42" s="12"/>
      <c r="J42" s="74">
        <v>817882</v>
      </c>
      <c r="K42" s="12"/>
      <c r="L42" s="74">
        <v>543658</v>
      </c>
      <c r="N42" s="74">
        <v>714250</v>
      </c>
      <c r="O42" s="12"/>
      <c r="P42" s="74">
        <v>178286</v>
      </c>
      <c r="Q42" s="12"/>
      <c r="R42" s="12"/>
      <c r="S42" s="131"/>
      <c r="T42" s="74"/>
      <c r="V42" s="72"/>
    </row>
    <row r="43" spans="1:22">
      <c r="A43" s="200"/>
      <c r="B43" s="204" t="s">
        <v>418</v>
      </c>
      <c r="D43" s="12"/>
      <c r="E43" s="334">
        <v>20530</v>
      </c>
      <c r="F43" s="486"/>
      <c r="G43" s="12"/>
      <c r="H43" s="74">
        <v>20959</v>
      </c>
      <c r="I43" s="12"/>
      <c r="J43" s="74">
        <v>22026</v>
      </c>
      <c r="K43" s="12"/>
      <c r="L43" s="74">
        <v>24373</v>
      </c>
      <c r="N43" s="74">
        <v>26393</v>
      </c>
      <c r="O43" s="12"/>
      <c r="P43" s="74">
        <v>25279</v>
      </c>
      <c r="Q43" s="12"/>
      <c r="R43" s="12"/>
      <c r="S43" s="131"/>
      <c r="T43" s="74"/>
      <c r="V43" s="72"/>
    </row>
    <row r="44" spans="1:22">
      <c r="A44" s="200"/>
      <c r="B44" s="204" t="s">
        <v>186</v>
      </c>
      <c r="D44" s="12"/>
      <c r="E44" s="334">
        <v>65498</v>
      </c>
      <c r="F44" s="486"/>
      <c r="G44" s="12"/>
      <c r="H44" s="74">
        <v>65498</v>
      </c>
      <c r="I44" s="12"/>
      <c r="J44" s="16" t="s">
        <v>452</v>
      </c>
      <c r="K44" s="12"/>
      <c r="L44" s="16" t="s">
        <v>452</v>
      </c>
      <c r="N44" s="16" t="s">
        <v>452</v>
      </c>
      <c r="O44" s="12"/>
      <c r="P44" s="16" t="s">
        <v>452</v>
      </c>
      <c r="Q44" s="12"/>
      <c r="S44" s="103"/>
      <c r="T44" s="21"/>
      <c r="V44" s="72"/>
    </row>
    <row r="45" spans="1:22">
      <c r="A45" s="200"/>
      <c r="B45" s="186" t="s">
        <v>282</v>
      </c>
      <c r="E45" s="218">
        <v>88490</v>
      </c>
      <c r="F45" s="479"/>
      <c r="H45" s="213">
        <v>73909</v>
      </c>
      <c r="J45" s="213">
        <v>82735</v>
      </c>
      <c r="L45" s="213">
        <v>78934</v>
      </c>
      <c r="N45" s="213">
        <v>65397</v>
      </c>
      <c r="P45" s="213">
        <v>91690</v>
      </c>
      <c r="S45" s="103"/>
      <c r="T45" s="21"/>
      <c r="V45" s="72"/>
    </row>
    <row r="46" spans="1:22">
      <c r="A46" s="200"/>
      <c r="C46" s="186" t="s">
        <v>699</v>
      </c>
      <c r="E46" s="271">
        <f>SUM(E41:E45)</f>
        <v>1223174</v>
      </c>
      <c r="F46" s="487"/>
      <c r="H46" s="654">
        <f>SUM(H41:H45)</f>
        <v>973527</v>
      </c>
      <c r="J46" s="654">
        <f>SUM(J41:J45)</f>
        <v>930627</v>
      </c>
      <c r="L46" s="654">
        <f>SUM(L41:L45)</f>
        <v>757893</v>
      </c>
      <c r="N46" s="654">
        <f>SUM(N41:N45)</f>
        <v>966308</v>
      </c>
      <c r="P46" s="654">
        <f>SUM(P41:P45)</f>
        <v>468011</v>
      </c>
      <c r="S46" s="103"/>
      <c r="T46" s="21"/>
      <c r="V46" s="72"/>
    </row>
    <row r="47" spans="1:22">
      <c r="A47" s="200"/>
      <c r="E47" s="273"/>
      <c r="F47" s="487"/>
      <c r="H47" s="73"/>
      <c r="J47" s="73"/>
      <c r="L47" s="73"/>
      <c r="N47" s="73"/>
      <c r="P47" s="73"/>
      <c r="S47" s="111"/>
      <c r="T47" s="80"/>
      <c r="V47" s="72"/>
    </row>
    <row r="48" spans="1:22" ht="13.5" thickBot="1">
      <c r="A48" s="199" t="s">
        <v>392</v>
      </c>
      <c r="D48" s="7"/>
      <c r="E48" s="221">
        <f>E19+E25+E38+E46</f>
        <v>12241582</v>
      </c>
      <c r="F48" s="483"/>
      <c r="G48" s="7"/>
      <c r="H48" s="596">
        <f>H19+H25+H38+H46</f>
        <v>11681571</v>
      </c>
      <c r="I48" s="7"/>
      <c r="J48" s="596">
        <f>J19+J25+J38+J46</f>
        <v>11149451</v>
      </c>
      <c r="K48" s="7"/>
      <c r="L48" s="596">
        <f>L19+L25+L38+L46</f>
        <v>10514981</v>
      </c>
      <c r="N48" s="596">
        <f>N19+N25+N38+N46</f>
        <v>10150051</v>
      </c>
      <c r="P48" s="596">
        <f>P19+P25+P38+P46</f>
        <v>9352633</v>
      </c>
      <c r="R48" s="7"/>
      <c r="S48" s="111"/>
      <c r="T48" s="7"/>
      <c r="V48" s="7"/>
    </row>
    <row r="49" spans="3:22" ht="13.5" thickTop="1">
      <c r="L49" s="2"/>
      <c r="N49" s="2"/>
      <c r="P49" s="2"/>
      <c r="S49" s="103"/>
      <c r="V49" s="72"/>
    </row>
    <row r="50" spans="3:22">
      <c r="C50" s="193"/>
      <c r="D50" s="7"/>
      <c r="E50" s="7"/>
      <c r="F50" s="7"/>
      <c r="G50" s="7"/>
      <c r="I50" s="7"/>
      <c r="K50" s="7"/>
      <c r="L50" s="103"/>
      <c r="M50" s="111"/>
      <c r="N50" s="103"/>
      <c r="O50" s="111"/>
      <c r="P50" s="103"/>
      <c r="Q50" s="111"/>
      <c r="R50" s="111"/>
      <c r="S50" s="111"/>
      <c r="T50" s="7"/>
      <c r="V50" s="72"/>
    </row>
    <row r="51" spans="3:22">
      <c r="L51" s="103"/>
      <c r="M51" s="103"/>
      <c r="N51" s="103"/>
      <c r="O51" s="103"/>
      <c r="P51" s="103"/>
      <c r="Q51" s="103"/>
      <c r="R51" s="103"/>
      <c r="S51" s="103"/>
      <c r="V51" s="72"/>
    </row>
    <row r="52" spans="3:22">
      <c r="C52" s="193"/>
      <c r="D52" s="7"/>
      <c r="E52" s="7"/>
      <c r="F52" s="7"/>
      <c r="G52" s="7"/>
      <c r="I52" s="7"/>
      <c r="K52" s="7"/>
      <c r="L52" s="103"/>
      <c r="M52" s="111"/>
      <c r="N52" s="103"/>
      <c r="O52" s="111"/>
      <c r="P52" s="103"/>
      <c r="Q52" s="111"/>
      <c r="R52" s="111"/>
      <c r="S52" s="111"/>
      <c r="T52" s="7"/>
      <c r="V52" s="72"/>
    </row>
    <row r="53" spans="3:22">
      <c r="L53" s="103"/>
      <c r="M53" s="103"/>
      <c r="N53" s="103"/>
      <c r="O53" s="103"/>
      <c r="P53" s="103"/>
      <c r="Q53" s="103"/>
      <c r="R53" s="103"/>
      <c r="S53" s="103"/>
      <c r="V53" s="72"/>
    </row>
    <row r="54" spans="3:22">
      <c r="L54" s="103"/>
      <c r="M54" s="103"/>
      <c r="N54" s="103"/>
      <c r="O54" s="103"/>
      <c r="P54" s="103"/>
      <c r="Q54" s="103"/>
      <c r="R54" s="103"/>
      <c r="S54" s="103"/>
      <c r="V54" s="72"/>
    </row>
    <row r="55" spans="3:22">
      <c r="L55" s="103"/>
      <c r="M55" s="103"/>
      <c r="N55" s="103"/>
      <c r="O55" s="103"/>
      <c r="P55" s="103"/>
      <c r="Q55" s="103"/>
      <c r="R55" s="103"/>
      <c r="S55" s="103"/>
      <c r="V55" s="72"/>
    </row>
    <row r="56" spans="3:22">
      <c r="L56" s="103"/>
      <c r="M56" s="103"/>
      <c r="N56" s="103"/>
      <c r="O56" s="103"/>
      <c r="P56" s="103"/>
      <c r="Q56" s="103"/>
      <c r="R56" s="103"/>
      <c r="S56" s="103"/>
      <c r="V56" s="72"/>
    </row>
    <row r="57" spans="3:22">
      <c r="L57" s="103"/>
      <c r="M57" s="103"/>
      <c r="N57" s="103"/>
      <c r="O57" s="103"/>
      <c r="P57" s="103"/>
      <c r="Q57" s="103"/>
      <c r="R57" s="103"/>
      <c r="S57" s="103"/>
      <c r="V57" s="72"/>
    </row>
    <row r="58" spans="3:22">
      <c r="C58" s="193"/>
      <c r="D58" s="7"/>
      <c r="E58" s="7"/>
      <c r="F58" s="7"/>
      <c r="G58" s="7"/>
      <c r="I58" s="7"/>
      <c r="K58" s="7"/>
      <c r="L58" s="103"/>
      <c r="M58" s="111"/>
      <c r="N58" s="103"/>
      <c r="O58" s="111"/>
      <c r="P58" s="103"/>
      <c r="Q58" s="111"/>
      <c r="R58" s="111"/>
      <c r="S58" s="111"/>
      <c r="T58" s="7"/>
      <c r="V58" s="72"/>
    </row>
    <row r="59" spans="3:22">
      <c r="L59" s="103"/>
      <c r="M59" s="103"/>
      <c r="N59" s="103"/>
      <c r="O59" s="103"/>
      <c r="P59" s="103"/>
      <c r="Q59" s="103"/>
      <c r="R59" s="103"/>
      <c r="S59" s="103"/>
      <c r="V59" s="72"/>
    </row>
    <row r="60" spans="3:22">
      <c r="L60" s="103"/>
      <c r="M60" s="103"/>
      <c r="N60" s="103"/>
      <c r="O60" s="103"/>
      <c r="P60" s="103"/>
      <c r="Q60" s="103"/>
      <c r="R60" s="103"/>
      <c r="S60" s="103"/>
      <c r="V60" s="72"/>
    </row>
    <row r="61" spans="3:22">
      <c r="L61" s="103"/>
      <c r="M61" s="103"/>
      <c r="N61" s="103"/>
      <c r="O61" s="103"/>
      <c r="P61" s="103"/>
      <c r="Q61" s="103"/>
      <c r="R61" s="103"/>
      <c r="S61" s="103"/>
      <c r="V61" s="72"/>
    </row>
    <row r="62" spans="3:22">
      <c r="L62" s="103"/>
      <c r="M62" s="103"/>
      <c r="N62" s="103"/>
      <c r="O62" s="103"/>
      <c r="P62" s="103"/>
      <c r="Q62" s="103"/>
      <c r="R62" s="103"/>
      <c r="S62" s="103"/>
      <c r="V62" s="72"/>
    </row>
    <row r="63" spans="3:22">
      <c r="L63" s="103"/>
      <c r="M63" s="103"/>
      <c r="N63" s="103"/>
      <c r="O63" s="103"/>
      <c r="P63" s="103"/>
      <c r="Q63" s="103"/>
      <c r="R63" s="103"/>
      <c r="S63" s="103"/>
      <c r="V63" s="72"/>
    </row>
    <row r="64" spans="3:22">
      <c r="L64" s="103"/>
      <c r="M64" s="103"/>
      <c r="N64" s="103"/>
      <c r="O64" s="103"/>
      <c r="P64" s="103"/>
      <c r="Q64" s="103"/>
      <c r="R64" s="103"/>
      <c r="S64" s="103"/>
      <c r="V64" s="72"/>
    </row>
    <row r="65" spans="12:22">
      <c r="L65" s="103"/>
      <c r="M65" s="103"/>
      <c r="N65" s="103"/>
      <c r="O65" s="103"/>
      <c r="P65" s="103"/>
      <c r="Q65" s="103"/>
      <c r="R65" s="103"/>
      <c r="S65" s="103"/>
      <c r="V65" s="77"/>
    </row>
    <row r="66" spans="12:22">
      <c r="L66" s="103"/>
      <c r="M66" s="103"/>
      <c r="N66" s="103"/>
      <c r="O66" s="103"/>
      <c r="P66" s="103"/>
      <c r="Q66" s="103"/>
      <c r="R66" s="103"/>
      <c r="S66" s="103"/>
      <c r="V66" s="72"/>
    </row>
    <row r="67" spans="12:22">
      <c r="L67" s="103"/>
      <c r="M67" s="103"/>
      <c r="N67" s="103"/>
      <c r="O67" s="103"/>
      <c r="P67" s="103"/>
      <c r="Q67" s="103"/>
      <c r="R67" s="103"/>
      <c r="S67" s="103"/>
      <c r="V67" s="72"/>
    </row>
    <row r="68" spans="12:22">
      <c r="L68" s="103"/>
      <c r="M68" s="103"/>
      <c r="N68" s="103"/>
      <c r="O68" s="103"/>
      <c r="P68" s="103"/>
      <c r="Q68" s="103"/>
      <c r="R68" s="103"/>
      <c r="S68" s="103"/>
      <c r="V68" s="72"/>
    </row>
    <row r="69" spans="12:22">
      <c r="L69" s="103"/>
      <c r="M69" s="103"/>
      <c r="N69" s="103"/>
      <c r="O69" s="103"/>
      <c r="P69" s="103"/>
      <c r="Q69" s="103"/>
      <c r="R69" s="103"/>
      <c r="S69" s="103"/>
      <c r="V69" s="72"/>
    </row>
    <row r="70" spans="12:22">
      <c r="L70" s="103"/>
      <c r="M70" s="103"/>
      <c r="N70" s="103"/>
      <c r="O70" s="103"/>
      <c r="P70" s="103"/>
      <c r="Q70" s="103"/>
      <c r="R70" s="103"/>
      <c r="S70" s="103"/>
      <c r="V70" s="72"/>
    </row>
    <row r="71" spans="12:22">
      <c r="L71" s="103"/>
      <c r="M71" s="103"/>
      <c r="N71" s="103"/>
      <c r="O71" s="103"/>
      <c r="P71" s="103"/>
      <c r="Q71" s="103"/>
      <c r="R71" s="103"/>
      <c r="S71" s="103"/>
      <c r="V71" s="334"/>
    </row>
    <row r="72" spans="12:22">
      <c r="L72" s="103"/>
      <c r="M72" s="103"/>
      <c r="N72" s="103"/>
      <c r="O72" s="103"/>
      <c r="P72" s="103"/>
      <c r="Q72" s="103"/>
      <c r="R72" s="103"/>
      <c r="S72" s="103"/>
      <c r="V72" s="334"/>
    </row>
    <row r="73" spans="12:22">
      <c r="L73" s="103"/>
      <c r="M73" s="103"/>
      <c r="N73" s="103"/>
      <c r="O73" s="103"/>
      <c r="P73" s="103"/>
      <c r="Q73" s="103"/>
      <c r="R73" s="103"/>
      <c r="S73" s="103"/>
      <c r="V73" s="72"/>
    </row>
    <row r="74" spans="12:22">
      <c r="L74" s="103"/>
      <c r="M74" s="103"/>
      <c r="N74" s="103"/>
      <c r="O74" s="103"/>
      <c r="P74" s="103"/>
      <c r="Q74" s="103"/>
      <c r="R74" s="103"/>
      <c r="S74" s="103"/>
      <c r="V74" s="273"/>
    </row>
    <row r="75" spans="12:22">
      <c r="L75" s="103"/>
      <c r="M75" s="103"/>
      <c r="N75" s="103"/>
      <c r="O75" s="103"/>
      <c r="P75" s="103"/>
      <c r="Q75" s="103"/>
      <c r="R75" s="103"/>
      <c r="S75" s="103"/>
      <c r="V75" s="273"/>
    </row>
    <row r="76" spans="12:22">
      <c r="L76" s="103"/>
      <c r="M76" s="103"/>
      <c r="N76" s="103"/>
      <c r="O76" s="103"/>
      <c r="P76" s="103"/>
      <c r="Q76" s="103"/>
      <c r="R76" s="103"/>
      <c r="S76" s="103"/>
      <c r="V76" s="80"/>
    </row>
    <row r="77" spans="12:22">
      <c r="L77" s="103"/>
      <c r="M77" s="103"/>
      <c r="N77" s="103"/>
      <c r="O77" s="103"/>
      <c r="P77" s="103"/>
      <c r="Q77" s="103"/>
      <c r="R77" s="103"/>
      <c r="S77" s="103"/>
    </row>
    <row r="78" spans="12:22">
      <c r="L78" s="103"/>
      <c r="M78" s="103"/>
      <c r="N78" s="103"/>
      <c r="O78" s="103"/>
      <c r="P78" s="103"/>
      <c r="Q78" s="103"/>
      <c r="R78" s="103"/>
      <c r="S78" s="103"/>
    </row>
    <row r="79" spans="12:22">
      <c r="L79" s="103"/>
      <c r="M79" s="103"/>
      <c r="N79" s="103"/>
      <c r="O79" s="103"/>
      <c r="P79" s="103"/>
      <c r="Q79" s="103"/>
      <c r="R79" s="103"/>
      <c r="S79" s="103"/>
    </row>
    <row r="80" spans="12:22">
      <c r="L80" s="103"/>
      <c r="M80" s="103"/>
      <c r="N80" s="103"/>
      <c r="O80" s="103"/>
      <c r="P80" s="103"/>
      <c r="Q80" s="103"/>
      <c r="R80" s="103"/>
      <c r="S80" s="103"/>
    </row>
    <row r="81" spans="12:19">
      <c r="L81" s="103"/>
      <c r="M81" s="103"/>
      <c r="N81" s="103"/>
      <c r="O81" s="103"/>
      <c r="P81" s="103"/>
      <c r="Q81" s="103"/>
      <c r="R81" s="103"/>
      <c r="S81" s="103"/>
    </row>
    <row r="82" spans="12:19">
      <c r="L82" s="103"/>
      <c r="M82" s="103"/>
      <c r="N82" s="103"/>
      <c r="O82" s="103"/>
      <c r="P82" s="103"/>
      <c r="Q82" s="103"/>
      <c r="R82" s="103"/>
      <c r="S82" s="103"/>
    </row>
    <row r="83" spans="12:19">
      <c r="L83" s="103"/>
      <c r="M83" s="103"/>
      <c r="N83" s="103"/>
      <c r="O83" s="103"/>
      <c r="P83" s="103"/>
      <c r="Q83" s="103"/>
      <c r="R83" s="103"/>
      <c r="S83" s="103"/>
    </row>
    <row r="84" spans="12:19">
      <c r="L84" s="103"/>
      <c r="M84" s="103"/>
      <c r="N84" s="103"/>
      <c r="O84" s="103"/>
      <c r="P84" s="103"/>
      <c r="Q84" s="103"/>
      <c r="R84" s="103"/>
      <c r="S84" s="103"/>
    </row>
    <row r="85" spans="12:19">
      <c r="L85" s="103"/>
      <c r="M85" s="103"/>
      <c r="N85" s="103"/>
      <c r="O85" s="103"/>
      <c r="P85" s="103"/>
      <c r="Q85" s="103"/>
      <c r="R85" s="103"/>
      <c r="S85" s="103"/>
    </row>
    <row r="86" spans="12:19">
      <c r="L86" s="2"/>
      <c r="N86" s="2"/>
      <c r="P86" s="2"/>
    </row>
    <row r="87" spans="12:19">
      <c r="L87" s="2"/>
      <c r="N87" s="2"/>
      <c r="P87" s="2"/>
    </row>
    <row r="88" spans="12:19">
      <c r="L88" s="2"/>
      <c r="N88" s="2"/>
      <c r="P88" s="2"/>
    </row>
    <row r="89" spans="12:19">
      <c r="L89" s="2"/>
      <c r="N89" s="2"/>
      <c r="P89" s="2"/>
    </row>
    <row r="90" spans="12:19">
      <c r="L90" s="2"/>
      <c r="N90" s="2"/>
      <c r="P90" s="2"/>
    </row>
    <row r="91" spans="12:19">
      <c r="L91" s="2"/>
      <c r="N91" s="2"/>
      <c r="P91" s="2"/>
    </row>
    <row r="92" spans="12:19">
      <c r="L92" s="2"/>
      <c r="N92" s="2"/>
      <c r="P92" s="2"/>
    </row>
    <row r="93" spans="12:19">
      <c r="L93" s="2"/>
      <c r="N93" s="2"/>
      <c r="P93" s="2"/>
    </row>
    <row r="94" spans="12:19">
      <c r="L94" s="2"/>
      <c r="N94" s="2"/>
      <c r="P94" s="2"/>
    </row>
    <row r="95" spans="12:19">
      <c r="L95" s="2"/>
      <c r="N95" s="2"/>
      <c r="P95" s="2"/>
    </row>
    <row r="96" spans="12:19">
      <c r="L96" s="2"/>
      <c r="N96" s="2"/>
      <c r="P96" s="2"/>
    </row>
    <row r="97" spans="12:16">
      <c r="L97" s="2"/>
      <c r="N97" s="2"/>
      <c r="P97" s="2"/>
    </row>
    <row r="98" spans="12:16">
      <c r="L98" s="2"/>
      <c r="N98" s="2"/>
      <c r="P98" s="2"/>
    </row>
    <row r="99" spans="12:16">
      <c r="L99" s="2"/>
      <c r="N99" s="2"/>
      <c r="P99" s="2"/>
    </row>
    <row r="100" spans="12:16">
      <c r="L100" s="2"/>
      <c r="N100" s="2"/>
      <c r="P100" s="2"/>
    </row>
    <row r="101" spans="12:16">
      <c r="L101" s="2"/>
      <c r="N101" s="2"/>
      <c r="P101" s="2"/>
    </row>
    <row r="102" spans="12:16">
      <c r="L102" s="2"/>
      <c r="N102" s="2"/>
      <c r="P102" s="2"/>
    </row>
    <row r="103" spans="12:16">
      <c r="L103" s="2"/>
      <c r="N103" s="2"/>
      <c r="P103" s="2"/>
    </row>
    <row r="104" spans="12:16">
      <c r="L104" s="2"/>
      <c r="N104" s="2"/>
      <c r="P104" s="2"/>
    </row>
    <row r="105" spans="12:16">
      <c r="L105" s="2"/>
      <c r="N105" s="2"/>
      <c r="P105" s="2"/>
    </row>
    <row r="106" spans="12:16">
      <c r="L106" s="2"/>
      <c r="N106" s="2"/>
      <c r="P106" s="2"/>
    </row>
    <row r="107" spans="12:16">
      <c r="L107" s="2"/>
      <c r="N107" s="2"/>
      <c r="P107" s="2"/>
    </row>
    <row r="108" spans="12:16">
      <c r="L108" s="2"/>
      <c r="N108" s="2"/>
      <c r="P108" s="2"/>
    </row>
    <row r="109" spans="12:16">
      <c r="L109" s="2"/>
      <c r="N109" s="2"/>
      <c r="P109" s="2"/>
    </row>
    <row r="110" spans="12:16">
      <c r="L110" s="2"/>
      <c r="N110" s="2"/>
      <c r="P110" s="2"/>
    </row>
    <row r="111" spans="12:16">
      <c r="L111" s="2"/>
      <c r="N111" s="2"/>
      <c r="P111" s="2"/>
    </row>
    <row r="112" spans="12:16">
      <c r="L112" s="2"/>
      <c r="N112" s="2"/>
      <c r="P112" s="2"/>
    </row>
    <row r="113" spans="12:16">
      <c r="L113" s="2"/>
      <c r="N113" s="2"/>
      <c r="P113" s="2"/>
    </row>
    <row r="114" spans="12:16">
      <c r="L114" s="2"/>
      <c r="N114" s="2"/>
      <c r="P114" s="2"/>
    </row>
    <row r="115" spans="12:16">
      <c r="L115" s="2"/>
      <c r="N115" s="2"/>
      <c r="P115" s="2"/>
    </row>
    <row r="116" spans="12:16">
      <c r="L116" s="2"/>
      <c r="N116" s="2"/>
      <c r="P116" s="2"/>
    </row>
    <row r="117" spans="12:16">
      <c r="L117" s="2"/>
      <c r="N117" s="2"/>
      <c r="P117" s="2"/>
    </row>
    <row r="118" spans="12:16">
      <c r="L118" s="2"/>
      <c r="N118" s="2"/>
      <c r="P118" s="2"/>
    </row>
    <row r="119" spans="12:16">
      <c r="L119" s="2"/>
      <c r="N119" s="2"/>
      <c r="P119" s="2"/>
    </row>
    <row r="120" spans="12:16">
      <c r="L120" s="2"/>
      <c r="N120" s="2"/>
      <c r="P120" s="2"/>
    </row>
    <row r="121" spans="12:16">
      <c r="L121" s="2"/>
      <c r="N121" s="2"/>
      <c r="P121" s="2"/>
    </row>
    <row r="122" spans="12:16">
      <c r="L122" s="2"/>
      <c r="N122" s="2"/>
      <c r="P122" s="2"/>
    </row>
    <row r="123" spans="12:16">
      <c r="L123" s="2"/>
      <c r="N123" s="2"/>
      <c r="P123" s="2"/>
    </row>
    <row r="124" spans="12:16">
      <c r="L124" s="2"/>
      <c r="N124" s="2"/>
      <c r="P124" s="2"/>
    </row>
    <row r="125" spans="12:16">
      <c r="L125" s="2"/>
      <c r="N125" s="2"/>
      <c r="P125" s="2"/>
    </row>
    <row r="126" spans="12:16">
      <c r="L126" s="2"/>
      <c r="N126" s="2"/>
      <c r="P126" s="2"/>
    </row>
    <row r="127" spans="12:16">
      <c r="L127" s="2"/>
      <c r="N127" s="2"/>
      <c r="P127" s="2"/>
    </row>
    <row r="128" spans="12:16">
      <c r="L128" s="2"/>
      <c r="N128" s="2"/>
      <c r="P128" s="2"/>
    </row>
    <row r="129" spans="12:16">
      <c r="L129" s="2"/>
      <c r="N129" s="2"/>
      <c r="P129" s="2"/>
    </row>
    <row r="130" spans="12:16">
      <c r="L130" s="2"/>
      <c r="N130" s="2"/>
      <c r="P130" s="2"/>
    </row>
    <row r="131" spans="12:16">
      <c r="L131" s="2"/>
      <c r="N131" s="2"/>
      <c r="P131" s="2"/>
    </row>
    <row r="132" spans="12:16">
      <c r="L132" s="2"/>
      <c r="N132" s="2"/>
      <c r="P132" s="2"/>
    </row>
    <row r="133" spans="12:16">
      <c r="L133" s="2"/>
      <c r="N133" s="2"/>
      <c r="P133" s="2"/>
    </row>
    <row r="134" spans="12:16">
      <c r="L134" s="2"/>
      <c r="N134" s="2"/>
      <c r="P134" s="2"/>
    </row>
    <row r="135" spans="12:16">
      <c r="L135" s="2"/>
      <c r="N135" s="2"/>
      <c r="P135" s="2"/>
    </row>
    <row r="136" spans="12:16">
      <c r="L136" s="2"/>
      <c r="N136" s="2"/>
      <c r="P136" s="2"/>
    </row>
    <row r="137" spans="12:16">
      <c r="L137" s="2"/>
      <c r="N137" s="2"/>
      <c r="P137" s="2"/>
    </row>
    <row r="138" spans="12:16">
      <c r="L138" s="2"/>
      <c r="N138" s="2"/>
      <c r="P138" s="2"/>
    </row>
    <row r="139" spans="12:16">
      <c r="L139" s="2"/>
      <c r="N139" s="2"/>
      <c r="P139" s="2"/>
    </row>
    <row r="140" spans="12:16">
      <c r="L140" s="2"/>
      <c r="N140" s="2"/>
      <c r="P140" s="2"/>
    </row>
    <row r="141" spans="12:16">
      <c r="L141" s="2"/>
      <c r="N141" s="2"/>
      <c r="P141" s="2"/>
    </row>
    <row r="142" spans="12:16">
      <c r="L142" s="2"/>
      <c r="N142" s="2"/>
      <c r="P142" s="2"/>
    </row>
    <row r="143" spans="12:16">
      <c r="L143" s="2"/>
      <c r="N143" s="2"/>
      <c r="P143" s="2"/>
    </row>
    <row r="144" spans="12:16">
      <c r="L144" s="2"/>
      <c r="N144" s="2"/>
      <c r="P144" s="2"/>
    </row>
    <row r="145" spans="12:16">
      <c r="L145" s="2"/>
      <c r="N145" s="2"/>
      <c r="P145" s="2"/>
    </row>
    <row r="146" spans="12:16">
      <c r="L146" s="2"/>
      <c r="N146" s="2"/>
      <c r="P146" s="2"/>
    </row>
    <row r="147" spans="12:16">
      <c r="L147" s="2"/>
      <c r="N147" s="2"/>
      <c r="P147" s="2"/>
    </row>
    <row r="148" spans="12:16">
      <c r="L148" s="2"/>
      <c r="N148" s="2"/>
      <c r="P148" s="2"/>
    </row>
    <row r="149" spans="12:16">
      <c r="L149" s="2"/>
      <c r="N149" s="2"/>
      <c r="P149" s="2"/>
    </row>
    <row r="150" spans="12:16">
      <c r="L150" s="2"/>
      <c r="N150" s="2"/>
      <c r="P150" s="2"/>
    </row>
    <row r="151" spans="12:16">
      <c r="L151" s="2"/>
      <c r="N151" s="2"/>
      <c r="P151" s="2"/>
    </row>
    <row r="152" spans="12:16">
      <c r="L152" s="2"/>
      <c r="N152" s="2"/>
      <c r="P152" s="2"/>
    </row>
    <row r="153" spans="12:16">
      <c r="L153" s="2"/>
      <c r="N153" s="2"/>
      <c r="P153" s="2"/>
    </row>
    <row r="154" spans="12:16">
      <c r="L154" s="2"/>
      <c r="N154" s="2"/>
      <c r="P154" s="2"/>
    </row>
    <row r="155" spans="12:16">
      <c r="L155" s="2"/>
      <c r="N155" s="2"/>
      <c r="P155" s="2"/>
    </row>
    <row r="156" spans="12:16">
      <c r="L156" s="2"/>
      <c r="N156" s="2"/>
      <c r="P156" s="2"/>
    </row>
    <row r="157" spans="12:16">
      <c r="L157" s="2"/>
      <c r="N157" s="2"/>
      <c r="P157" s="2"/>
    </row>
    <row r="158" spans="12:16">
      <c r="L158" s="2"/>
      <c r="N158" s="2"/>
      <c r="P158" s="2"/>
    </row>
    <row r="159" spans="12:16">
      <c r="L159" s="2"/>
      <c r="N159" s="2"/>
      <c r="P159" s="2"/>
    </row>
    <row r="160" spans="12:16">
      <c r="L160" s="2"/>
      <c r="N160" s="2"/>
      <c r="P160" s="2"/>
    </row>
    <row r="161" spans="12:16">
      <c r="L161" s="2"/>
      <c r="N161" s="2"/>
      <c r="P161" s="2"/>
    </row>
    <row r="162" spans="12:16">
      <c r="L162" s="2"/>
      <c r="N162" s="2"/>
      <c r="P162" s="2"/>
    </row>
    <row r="163" spans="12:16">
      <c r="L163" s="2"/>
      <c r="N163" s="2"/>
      <c r="P163" s="2"/>
    </row>
    <row r="164" spans="12:16">
      <c r="L164" s="2"/>
      <c r="N164" s="2"/>
      <c r="P164" s="2"/>
    </row>
    <row r="165" spans="12:16">
      <c r="L165" s="2"/>
      <c r="N165" s="2"/>
      <c r="P165" s="2"/>
    </row>
    <row r="166" spans="12:16">
      <c r="L166" s="2"/>
      <c r="N166" s="2"/>
      <c r="P166" s="2"/>
    </row>
    <row r="167" spans="12:16">
      <c r="L167" s="2"/>
      <c r="N167" s="2"/>
      <c r="P167" s="2"/>
    </row>
    <row r="168" spans="12:16">
      <c r="L168" s="2"/>
      <c r="N168" s="2"/>
      <c r="P168" s="2"/>
    </row>
    <row r="169" spans="12:16">
      <c r="L169" s="2"/>
      <c r="N169" s="2"/>
      <c r="P169" s="2"/>
    </row>
    <row r="170" spans="12:16">
      <c r="L170" s="2"/>
      <c r="N170" s="2"/>
      <c r="P170" s="2"/>
    </row>
    <row r="171" spans="12:16">
      <c r="L171" s="2"/>
      <c r="N171" s="2"/>
      <c r="P171" s="2"/>
    </row>
    <row r="172" spans="12:16">
      <c r="L172" s="2"/>
      <c r="N172" s="2"/>
      <c r="P172" s="2"/>
    </row>
    <row r="173" spans="12:16">
      <c r="L173" s="2"/>
      <c r="N173" s="2"/>
      <c r="P173" s="2"/>
    </row>
    <row r="174" spans="12:16">
      <c r="L174" s="2"/>
      <c r="N174" s="2"/>
      <c r="P174" s="2"/>
    </row>
    <row r="175" spans="12:16">
      <c r="L175" s="2"/>
      <c r="N175" s="2"/>
      <c r="P175" s="2"/>
    </row>
    <row r="176" spans="12:16">
      <c r="L176" s="2"/>
      <c r="N176" s="2"/>
      <c r="P176" s="2"/>
    </row>
    <row r="177" spans="12:16">
      <c r="L177" s="2"/>
      <c r="N177" s="2"/>
      <c r="P177" s="2"/>
    </row>
    <row r="178" spans="12:16">
      <c r="L178" s="2"/>
      <c r="N178" s="2"/>
      <c r="P178" s="2"/>
    </row>
    <row r="179" spans="12:16">
      <c r="L179" s="2"/>
      <c r="N179" s="2"/>
      <c r="P179" s="2"/>
    </row>
    <row r="180" spans="12:16">
      <c r="L180" s="2"/>
      <c r="N180" s="2"/>
      <c r="P180" s="2"/>
    </row>
    <row r="181" spans="12:16">
      <c r="L181" s="2"/>
      <c r="N181" s="2"/>
      <c r="P181" s="2"/>
    </row>
    <row r="182" spans="12:16">
      <c r="L182" s="2"/>
      <c r="N182" s="2"/>
      <c r="P182" s="2"/>
    </row>
    <row r="183" spans="12:16">
      <c r="L183" s="2"/>
      <c r="N183" s="2"/>
      <c r="P183" s="2"/>
    </row>
    <row r="184" spans="12:16">
      <c r="L184" s="2"/>
      <c r="N184" s="2"/>
      <c r="P184" s="2"/>
    </row>
    <row r="185" spans="12:16">
      <c r="L185" s="2"/>
      <c r="N185" s="2"/>
      <c r="P185" s="2"/>
    </row>
    <row r="186" spans="12:16">
      <c r="L186" s="2"/>
      <c r="N186" s="2"/>
      <c r="P186" s="2"/>
    </row>
    <row r="187" spans="12:16">
      <c r="L187" s="2"/>
      <c r="N187" s="2"/>
      <c r="P187" s="2"/>
    </row>
    <row r="188" spans="12:16">
      <c r="L188" s="2"/>
      <c r="N188" s="2"/>
      <c r="P188" s="2"/>
    </row>
    <row r="189" spans="12:16">
      <c r="L189" s="2"/>
      <c r="N189" s="2"/>
      <c r="P189" s="2"/>
    </row>
    <row r="190" spans="12:16">
      <c r="L190" s="2"/>
      <c r="N190" s="2"/>
      <c r="P190" s="2"/>
    </row>
    <row r="191" spans="12:16">
      <c r="L191" s="2"/>
      <c r="N191" s="2"/>
      <c r="P191" s="2"/>
    </row>
    <row r="192" spans="12:16">
      <c r="L192" s="2"/>
      <c r="N192" s="2"/>
      <c r="P192" s="2"/>
    </row>
    <row r="193" spans="12:16">
      <c r="L193" s="2"/>
      <c r="N193" s="2"/>
      <c r="P193" s="2"/>
    </row>
    <row r="194" spans="12:16">
      <c r="L194" s="2"/>
      <c r="N194" s="2"/>
      <c r="P194" s="2"/>
    </row>
    <row r="195" spans="12:16">
      <c r="L195" s="2"/>
      <c r="N195" s="2"/>
      <c r="P195" s="2"/>
    </row>
    <row r="196" spans="12:16">
      <c r="L196" s="2"/>
      <c r="N196" s="2"/>
      <c r="P196" s="2"/>
    </row>
    <row r="197" spans="12:16">
      <c r="L197" s="2"/>
      <c r="N197" s="2"/>
      <c r="P197" s="2"/>
    </row>
    <row r="198" spans="12:16">
      <c r="L198" s="2"/>
      <c r="N198" s="2"/>
      <c r="P198" s="2"/>
    </row>
    <row r="199" spans="12:16">
      <c r="L199" s="2"/>
      <c r="N199" s="2"/>
      <c r="P199" s="2"/>
    </row>
    <row r="200" spans="12:16">
      <c r="L200" s="2"/>
      <c r="N200" s="2"/>
      <c r="P200" s="2"/>
    </row>
    <row r="201" spans="12:16">
      <c r="L201" s="2"/>
      <c r="N201" s="2"/>
      <c r="P201" s="2"/>
    </row>
    <row r="202" spans="12:16">
      <c r="L202" s="2"/>
      <c r="N202" s="2"/>
      <c r="P202" s="2"/>
    </row>
    <row r="203" spans="12:16">
      <c r="L203" s="2"/>
      <c r="N203" s="2"/>
      <c r="P203" s="2"/>
    </row>
    <row r="204" spans="12:16">
      <c r="L204" s="2"/>
      <c r="N204" s="2"/>
      <c r="P204" s="2"/>
    </row>
    <row r="205" spans="12:16">
      <c r="L205" s="2"/>
      <c r="N205" s="2"/>
      <c r="P205" s="2"/>
    </row>
    <row r="206" spans="12:16">
      <c r="L206" s="2"/>
      <c r="N206" s="2"/>
      <c r="P206" s="2"/>
    </row>
    <row r="207" spans="12:16">
      <c r="L207" s="2"/>
      <c r="N207" s="2"/>
      <c r="P207" s="2"/>
    </row>
    <row r="208" spans="12:16">
      <c r="L208" s="2"/>
      <c r="N208" s="2"/>
      <c r="P208" s="2"/>
    </row>
    <row r="209" spans="12:16">
      <c r="L209" s="2"/>
      <c r="N209" s="2"/>
      <c r="P209" s="2"/>
    </row>
    <row r="210" spans="12:16">
      <c r="L210" s="2"/>
      <c r="N210" s="2"/>
      <c r="P210" s="2"/>
    </row>
    <row r="211" spans="12:16">
      <c r="L211" s="2"/>
      <c r="N211" s="2"/>
      <c r="P211" s="2"/>
    </row>
    <row r="212" spans="12:16">
      <c r="L212" s="2"/>
      <c r="N212" s="2"/>
      <c r="P212" s="2"/>
    </row>
    <row r="213" spans="12:16">
      <c r="L213" s="2"/>
      <c r="N213" s="2"/>
      <c r="P213" s="2"/>
    </row>
    <row r="214" spans="12:16">
      <c r="L214" s="2"/>
      <c r="N214" s="2"/>
      <c r="P214" s="2"/>
    </row>
    <row r="215" spans="12:16">
      <c r="L215" s="2"/>
      <c r="N215" s="2"/>
      <c r="P215" s="2"/>
    </row>
    <row r="216" spans="12:16">
      <c r="L216" s="2"/>
      <c r="N216" s="2"/>
      <c r="P216" s="2"/>
    </row>
    <row r="217" spans="12:16">
      <c r="L217" s="2"/>
      <c r="N217" s="2"/>
      <c r="P217" s="2"/>
    </row>
    <row r="218" spans="12:16">
      <c r="L218" s="2"/>
      <c r="N218" s="2"/>
      <c r="P218" s="2"/>
    </row>
    <row r="219" spans="12:16">
      <c r="L219" s="2"/>
      <c r="N219" s="2"/>
      <c r="P219" s="2"/>
    </row>
    <row r="220" spans="12:16">
      <c r="L220" s="2"/>
      <c r="N220" s="2"/>
      <c r="P220" s="2"/>
    </row>
    <row r="221" spans="12:16">
      <c r="L221" s="2"/>
      <c r="N221" s="2"/>
      <c r="P221" s="2"/>
    </row>
    <row r="222" spans="12:16">
      <c r="L222" s="2"/>
      <c r="N222" s="2"/>
      <c r="P222" s="2"/>
    </row>
    <row r="223" spans="12:16">
      <c r="L223" s="2"/>
      <c r="N223" s="2"/>
      <c r="P223" s="2"/>
    </row>
    <row r="224" spans="12:16">
      <c r="L224" s="2"/>
      <c r="N224" s="2"/>
      <c r="P224" s="2"/>
    </row>
    <row r="225" spans="12:16">
      <c r="L225" s="2"/>
      <c r="N225" s="2"/>
      <c r="P225" s="2"/>
    </row>
    <row r="226" spans="12:16">
      <c r="L226" s="2"/>
      <c r="N226" s="2"/>
      <c r="P226" s="2"/>
    </row>
    <row r="227" spans="12:16">
      <c r="L227" s="2"/>
      <c r="N227" s="2"/>
      <c r="P227" s="2"/>
    </row>
    <row r="228" spans="12:16">
      <c r="L228" s="2"/>
      <c r="N228" s="2"/>
      <c r="P228" s="2"/>
    </row>
    <row r="229" spans="12:16">
      <c r="L229" s="2"/>
      <c r="N229" s="2"/>
      <c r="P229" s="2"/>
    </row>
    <row r="230" spans="12:16">
      <c r="L230" s="2"/>
      <c r="N230" s="2"/>
      <c r="P230" s="2"/>
    </row>
    <row r="231" spans="12:16">
      <c r="L231" s="2"/>
      <c r="N231" s="2"/>
      <c r="P231" s="2"/>
    </row>
    <row r="232" spans="12:16">
      <c r="L232" s="2"/>
      <c r="N232" s="2"/>
      <c r="P232" s="2"/>
    </row>
    <row r="233" spans="12:16">
      <c r="L233" s="2"/>
      <c r="N233" s="2"/>
      <c r="P233" s="2"/>
    </row>
    <row r="234" spans="12:16">
      <c r="L234" s="2"/>
      <c r="N234" s="2"/>
      <c r="P234" s="2"/>
    </row>
    <row r="235" spans="12:16">
      <c r="L235" s="2"/>
      <c r="N235" s="2"/>
      <c r="P235" s="2"/>
    </row>
    <row r="236" spans="12:16">
      <c r="L236" s="2"/>
      <c r="N236" s="2"/>
      <c r="P236" s="2"/>
    </row>
    <row r="237" spans="12:16">
      <c r="L237" s="2"/>
      <c r="N237" s="2"/>
      <c r="P237" s="2"/>
    </row>
    <row r="238" spans="12:16">
      <c r="L238" s="2"/>
      <c r="N238" s="2"/>
      <c r="P238" s="2"/>
    </row>
    <row r="239" spans="12:16">
      <c r="L239" s="2"/>
      <c r="N239" s="2"/>
      <c r="P239" s="2"/>
    </row>
    <row r="240" spans="12:16">
      <c r="L240" s="2"/>
      <c r="N240" s="2"/>
      <c r="P240" s="2"/>
    </row>
    <row r="241" spans="12:16">
      <c r="L241" s="2"/>
      <c r="N241" s="2"/>
      <c r="P241" s="2"/>
    </row>
    <row r="242" spans="12:16">
      <c r="L242" s="2"/>
      <c r="N242" s="2"/>
      <c r="P242" s="2"/>
    </row>
    <row r="243" spans="12:16">
      <c r="L243" s="2"/>
      <c r="N243" s="2"/>
      <c r="P243" s="2"/>
    </row>
    <row r="244" spans="12:16">
      <c r="L244" s="2"/>
      <c r="N244" s="2"/>
      <c r="P244" s="2"/>
    </row>
    <row r="245" spans="12:16">
      <c r="L245" s="2"/>
      <c r="N245" s="2"/>
      <c r="P245" s="2"/>
    </row>
    <row r="246" spans="12:16">
      <c r="L246" s="2"/>
      <c r="N246" s="2"/>
      <c r="P246" s="2"/>
    </row>
    <row r="247" spans="12:16">
      <c r="L247" s="2"/>
      <c r="N247" s="2"/>
      <c r="P247" s="2"/>
    </row>
    <row r="248" spans="12:16">
      <c r="L248" s="2"/>
      <c r="N248" s="2"/>
      <c r="P248" s="2"/>
    </row>
    <row r="249" spans="12:16">
      <c r="L249" s="2"/>
      <c r="N249" s="2"/>
      <c r="P249" s="2"/>
    </row>
    <row r="250" spans="12:16">
      <c r="L250" s="2"/>
      <c r="N250" s="2"/>
      <c r="P250" s="2"/>
    </row>
    <row r="251" spans="12:16">
      <c r="L251" s="2"/>
      <c r="N251" s="2"/>
      <c r="P251" s="2"/>
    </row>
    <row r="252" spans="12:16">
      <c r="L252" s="2"/>
      <c r="N252" s="2"/>
      <c r="P252" s="2"/>
    </row>
    <row r="253" spans="12:16">
      <c r="L253" s="2"/>
      <c r="N253" s="2"/>
      <c r="P253" s="2"/>
    </row>
    <row r="254" spans="12:16">
      <c r="L254" s="2"/>
      <c r="N254" s="2"/>
      <c r="P254" s="2"/>
    </row>
    <row r="255" spans="12:16">
      <c r="L255" s="2"/>
      <c r="N255" s="2"/>
      <c r="P255" s="2"/>
    </row>
    <row r="256" spans="12:16">
      <c r="L256" s="2"/>
      <c r="N256" s="2"/>
      <c r="P256" s="2"/>
    </row>
    <row r="257" spans="12:16">
      <c r="L257" s="2"/>
      <c r="N257" s="2"/>
      <c r="P257" s="2"/>
    </row>
    <row r="258" spans="12:16">
      <c r="L258" s="2"/>
      <c r="N258" s="2"/>
      <c r="P258" s="2"/>
    </row>
    <row r="259" spans="12:16">
      <c r="L259" s="2"/>
      <c r="N259" s="2"/>
      <c r="P259" s="2"/>
    </row>
    <row r="260" spans="12:16">
      <c r="L260" s="2"/>
      <c r="N260" s="2"/>
      <c r="P260" s="2"/>
    </row>
    <row r="261" spans="12:16">
      <c r="L261" s="2"/>
      <c r="N261" s="2"/>
      <c r="P261" s="2"/>
    </row>
    <row r="262" spans="12:16">
      <c r="L262" s="2"/>
      <c r="N262" s="2"/>
      <c r="P262" s="2"/>
    </row>
    <row r="263" spans="12:16">
      <c r="L263" s="2"/>
      <c r="N263" s="2"/>
      <c r="P263" s="2"/>
    </row>
    <row r="264" spans="12:16">
      <c r="L264" s="2"/>
      <c r="N264" s="2"/>
      <c r="P264" s="2"/>
    </row>
    <row r="265" spans="12:16">
      <c r="L265" s="2"/>
      <c r="N265" s="2"/>
      <c r="P265" s="2"/>
    </row>
    <row r="266" spans="12:16">
      <c r="L266" s="2"/>
      <c r="N266" s="2"/>
      <c r="P266" s="2"/>
    </row>
    <row r="267" spans="12:16">
      <c r="L267" s="2"/>
      <c r="N267" s="2"/>
      <c r="P267" s="2"/>
    </row>
    <row r="268" spans="12:16">
      <c r="L268" s="2"/>
      <c r="N268" s="2"/>
      <c r="P268" s="2"/>
    </row>
    <row r="269" spans="12:16">
      <c r="L269" s="2"/>
      <c r="N269" s="2"/>
      <c r="P269" s="2"/>
    </row>
    <row r="270" spans="12:16">
      <c r="L270" s="2"/>
      <c r="N270" s="2"/>
      <c r="P270" s="2"/>
    </row>
    <row r="271" spans="12:16">
      <c r="L271" s="2"/>
      <c r="N271" s="2"/>
      <c r="P271" s="2"/>
    </row>
    <row r="272" spans="12:16">
      <c r="L272" s="2"/>
      <c r="N272" s="2"/>
      <c r="P272" s="2"/>
    </row>
    <row r="273" spans="12:16">
      <c r="L273" s="2"/>
      <c r="N273" s="2"/>
      <c r="P273" s="2"/>
    </row>
    <row r="274" spans="12:16">
      <c r="L274" s="2"/>
      <c r="N274" s="2"/>
      <c r="P274" s="2"/>
    </row>
    <row r="275" spans="12:16">
      <c r="L275" s="2"/>
      <c r="N275" s="2"/>
      <c r="P275" s="2"/>
    </row>
    <row r="276" spans="12:16">
      <c r="L276" s="2"/>
      <c r="N276" s="2"/>
      <c r="P276" s="2"/>
    </row>
    <row r="277" spans="12:16">
      <c r="L277" s="2"/>
      <c r="N277" s="2"/>
      <c r="P277" s="2"/>
    </row>
    <row r="278" spans="12:16">
      <c r="L278" s="2"/>
      <c r="N278" s="2"/>
      <c r="P278" s="2"/>
    </row>
    <row r="279" spans="12:16">
      <c r="L279" s="2"/>
      <c r="N279" s="2"/>
      <c r="P279" s="2"/>
    </row>
    <row r="280" spans="12:16">
      <c r="L280" s="2"/>
      <c r="N280" s="2"/>
      <c r="P280" s="2"/>
    </row>
    <row r="281" spans="12:16">
      <c r="L281" s="2"/>
      <c r="N281" s="2"/>
      <c r="P281" s="2"/>
    </row>
    <row r="282" spans="12:16">
      <c r="L282" s="2"/>
      <c r="N282" s="2"/>
      <c r="P282" s="2"/>
    </row>
    <row r="283" spans="12:16">
      <c r="L283" s="2"/>
      <c r="N283" s="2"/>
      <c r="P283" s="2"/>
    </row>
    <row r="284" spans="12:16">
      <c r="L284" s="2"/>
      <c r="N284" s="2"/>
      <c r="P284" s="2"/>
    </row>
    <row r="285" spans="12:16">
      <c r="L285" s="2"/>
      <c r="N285" s="2"/>
      <c r="P285" s="2"/>
    </row>
    <row r="286" spans="12:16">
      <c r="L286" s="2"/>
      <c r="N286" s="2"/>
      <c r="P286" s="2"/>
    </row>
    <row r="287" spans="12:16">
      <c r="L287" s="2"/>
      <c r="N287" s="2"/>
      <c r="P287" s="2"/>
    </row>
    <row r="288" spans="12:16">
      <c r="L288" s="2"/>
      <c r="N288" s="2"/>
      <c r="P288" s="2"/>
    </row>
    <row r="289" spans="12:16">
      <c r="L289" s="2"/>
      <c r="N289" s="2"/>
      <c r="P289" s="2"/>
    </row>
    <row r="290" spans="12:16">
      <c r="L290" s="2"/>
      <c r="N290" s="2"/>
      <c r="P290" s="2"/>
    </row>
    <row r="291" spans="12:16">
      <c r="L291" s="2"/>
      <c r="N291" s="2"/>
      <c r="P291" s="2"/>
    </row>
    <row r="292" spans="12:16">
      <c r="L292" s="2"/>
      <c r="N292" s="2"/>
      <c r="P292" s="2"/>
    </row>
    <row r="293" spans="12:16">
      <c r="L293" s="2"/>
      <c r="N293" s="2"/>
      <c r="P293" s="2"/>
    </row>
    <row r="294" spans="12:16">
      <c r="L294" s="2"/>
      <c r="N294" s="2"/>
      <c r="P294" s="2"/>
    </row>
    <row r="295" spans="12:16">
      <c r="L295" s="2"/>
      <c r="N295" s="2"/>
      <c r="P295" s="2"/>
    </row>
    <row r="296" spans="12:16">
      <c r="L296" s="2"/>
      <c r="N296" s="2"/>
      <c r="P296" s="2"/>
    </row>
    <row r="297" spans="12:16">
      <c r="L297" s="2"/>
      <c r="N297" s="2"/>
      <c r="P297" s="2"/>
    </row>
    <row r="298" spans="12:16">
      <c r="L298" s="2"/>
      <c r="N298" s="2"/>
      <c r="P298" s="2"/>
    </row>
    <row r="299" spans="12:16">
      <c r="L299" s="2"/>
      <c r="N299" s="2"/>
      <c r="P299" s="2"/>
    </row>
    <row r="300" spans="12:16">
      <c r="L300" s="2"/>
      <c r="N300" s="2"/>
      <c r="P300" s="2"/>
    </row>
    <row r="301" spans="12:16">
      <c r="L301" s="2"/>
      <c r="N301" s="2"/>
      <c r="P301" s="2"/>
    </row>
    <row r="302" spans="12:16">
      <c r="L302" s="2"/>
      <c r="N302" s="2"/>
      <c r="P302" s="2"/>
    </row>
    <row r="303" spans="12:16">
      <c r="L303" s="2"/>
      <c r="N303" s="2"/>
      <c r="P303" s="2"/>
    </row>
    <row r="304" spans="12:16">
      <c r="L304" s="2"/>
      <c r="N304" s="2"/>
      <c r="P304" s="2"/>
    </row>
    <row r="305" spans="12:16">
      <c r="L305" s="2"/>
      <c r="N305" s="2"/>
      <c r="P305" s="2"/>
    </row>
    <row r="306" spans="12:16">
      <c r="L306" s="2"/>
      <c r="N306" s="2"/>
      <c r="P306" s="2"/>
    </row>
    <row r="307" spans="12:16">
      <c r="L307" s="2"/>
      <c r="N307" s="2"/>
      <c r="P307" s="2"/>
    </row>
    <row r="308" spans="12:16">
      <c r="L308" s="2"/>
      <c r="N308" s="2"/>
      <c r="P308" s="2"/>
    </row>
    <row r="309" spans="12:16">
      <c r="L309" s="2"/>
      <c r="N309" s="2"/>
      <c r="P309" s="2"/>
    </row>
    <row r="310" spans="12:16">
      <c r="L310" s="2"/>
      <c r="N310" s="2"/>
      <c r="P310" s="2"/>
    </row>
    <row r="311" spans="12:16">
      <c r="L311" s="2"/>
      <c r="N311" s="2"/>
      <c r="P311" s="2"/>
    </row>
    <row r="312" spans="12:16">
      <c r="L312" s="2"/>
      <c r="N312" s="2"/>
      <c r="P312" s="2"/>
    </row>
    <row r="313" spans="12:16">
      <c r="L313" s="2"/>
      <c r="N313" s="2"/>
      <c r="P313" s="2"/>
    </row>
    <row r="314" spans="12:16">
      <c r="L314" s="2"/>
      <c r="N314" s="2"/>
      <c r="P314" s="2"/>
    </row>
    <row r="315" spans="12:16">
      <c r="L315" s="2"/>
      <c r="N315" s="2"/>
      <c r="P315" s="2"/>
    </row>
    <row r="316" spans="12:16">
      <c r="L316" s="2"/>
      <c r="N316" s="2"/>
      <c r="P316" s="2"/>
    </row>
    <row r="317" spans="12:16">
      <c r="L317" s="2"/>
      <c r="N317" s="2"/>
      <c r="P317" s="2"/>
    </row>
    <row r="318" spans="12:16">
      <c r="L318" s="2"/>
      <c r="N318" s="2"/>
      <c r="P318" s="2"/>
    </row>
    <row r="319" spans="12:16">
      <c r="L319" s="2"/>
      <c r="N319" s="2"/>
      <c r="P319" s="2"/>
    </row>
    <row r="320" spans="12:16">
      <c r="L320" s="2"/>
      <c r="N320" s="2"/>
      <c r="P320" s="2"/>
    </row>
    <row r="321" spans="12:16">
      <c r="L321" s="2"/>
      <c r="N321" s="2"/>
      <c r="P321" s="2"/>
    </row>
    <row r="322" spans="12:16">
      <c r="L322" s="2"/>
      <c r="N322" s="2"/>
      <c r="P322" s="2"/>
    </row>
    <row r="323" spans="12:16">
      <c r="L323" s="2"/>
      <c r="N323" s="2"/>
      <c r="P323" s="2"/>
    </row>
    <row r="324" spans="12:16">
      <c r="L324" s="2"/>
      <c r="N324" s="2"/>
      <c r="P324" s="2"/>
    </row>
    <row r="325" spans="12:16">
      <c r="L325" s="2"/>
      <c r="N325" s="2"/>
      <c r="P325" s="2"/>
    </row>
    <row r="326" spans="12:16">
      <c r="L326" s="2"/>
      <c r="N326" s="2"/>
      <c r="P326" s="2"/>
    </row>
    <row r="327" spans="12:16">
      <c r="L327" s="2"/>
      <c r="N327" s="2"/>
      <c r="P327" s="2"/>
    </row>
    <row r="328" spans="12:16">
      <c r="L328" s="2"/>
      <c r="N328" s="2"/>
      <c r="P328" s="2"/>
    </row>
    <row r="329" spans="12:16">
      <c r="L329" s="2"/>
      <c r="N329" s="2"/>
      <c r="P329" s="2"/>
    </row>
    <row r="330" spans="12:16">
      <c r="L330" s="2"/>
      <c r="N330" s="2"/>
      <c r="P330" s="2"/>
    </row>
    <row r="331" spans="12:16">
      <c r="L331" s="2"/>
      <c r="N331" s="2"/>
      <c r="P331" s="2"/>
    </row>
    <row r="332" spans="12:16">
      <c r="L332" s="2"/>
      <c r="N332" s="2"/>
      <c r="P332" s="2"/>
    </row>
    <row r="333" spans="12:16">
      <c r="L333" s="2"/>
      <c r="N333" s="2"/>
      <c r="P333" s="2"/>
    </row>
    <row r="334" spans="12:16">
      <c r="L334" s="2"/>
      <c r="N334" s="2"/>
      <c r="P334" s="2"/>
    </row>
    <row r="335" spans="12:16">
      <c r="L335" s="2"/>
      <c r="N335" s="2"/>
      <c r="P335" s="2"/>
    </row>
    <row r="336" spans="12:16">
      <c r="L336" s="2"/>
      <c r="N336" s="2"/>
      <c r="P336" s="2"/>
    </row>
    <row r="337" spans="12:16">
      <c r="L337" s="2"/>
      <c r="N337" s="2"/>
      <c r="P337" s="2"/>
    </row>
    <row r="338" spans="12:16">
      <c r="L338" s="2"/>
      <c r="N338" s="2"/>
      <c r="P338" s="2"/>
    </row>
    <row r="339" spans="12:16">
      <c r="L339" s="2"/>
      <c r="N339" s="2"/>
      <c r="P339" s="2"/>
    </row>
    <row r="340" spans="12:16">
      <c r="L340" s="2"/>
      <c r="N340" s="2"/>
      <c r="P340" s="2"/>
    </row>
    <row r="341" spans="12:16">
      <c r="L341" s="2"/>
      <c r="N341" s="2"/>
      <c r="P341" s="2"/>
    </row>
    <row r="342" spans="12:16">
      <c r="L342" s="2"/>
      <c r="N342" s="2"/>
      <c r="P342" s="2"/>
    </row>
    <row r="343" spans="12:16">
      <c r="L343" s="2"/>
      <c r="N343" s="2"/>
      <c r="P343" s="2"/>
    </row>
    <row r="344" spans="12:16">
      <c r="L344" s="2"/>
      <c r="N344" s="2"/>
      <c r="P344" s="2"/>
    </row>
    <row r="345" spans="12:16">
      <c r="L345" s="2"/>
      <c r="N345" s="2"/>
      <c r="P345" s="2"/>
    </row>
    <row r="346" spans="12:16">
      <c r="L346" s="2"/>
      <c r="N346" s="2"/>
      <c r="P346" s="2"/>
    </row>
    <row r="347" spans="12:16">
      <c r="L347" s="2"/>
      <c r="N347" s="2"/>
      <c r="P347" s="2"/>
    </row>
    <row r="348" spans="12:16">
      <c r="L348" s="2"/>
      <c r="N348" s="2"/>
      <c r="P348" s="2"/>
    </row>
    <row r="349" spans="12:16">
      <c r="L349" s="2"/>
      <c r="N349" s="2"/>
      <c r="P349" s="2"/>
    </row>
    <row r="350" spans="12:16">
      <c r="L350" s="2"/>
      <c r="N350" s="2"/>
      <c r="P350" s="2"/>
    </row>
    <row r="351" spans="12:16">
      <c r="L351" s="2"/>
      <c r="N351" s="2"/>
      <c r="P351" s="2"/>
    </row>
    <row r="352" spans="12:16">
      <c r="L352" s="2"/>
      <c r="N352" s="2"/>
      <c r="P352" s="2"/>
    </row>
    <row r="353" spans="12:16">
      <c r="L353" s="2"/>
      <c r="N353" s="2"/>
      <c r="P353" s="2"/>
    </row>
    <row r="354" spans="12:16">
      <c r="L354" s="2"/>
      <c r="N354" s="2"/>
      <c r="P354" s="2"/>
    </row>
    <row r="355" spans="12:16">
      <c r="L355" s="2"/>
      <c r="N355" s="2"/>
      <c r="P355" s="2"/>
    </row>
    <row r="356" spans="12:16">
      <c r="L356" s="2"/>
      <c r="N356" s="2"/>
      <c r="P356" s="2"/>
    </row>
    <row r="357" spans="12:16">
      <c r="L357" s="2"/>
      <c r="N357" s="2"/>
      <c r="P357" s="2"/>
    </row>
    <row r="358" spans="12:16">
      <c r="L358" s="2"/>
      <c r="N358" s="2"/>
      <c r="P358" s="2"/>
    </row>
    <row r="359" spans="12:16">
      <c r="L359" s="2"/>
      <c r="N359" s="2"/>
      <c r="P359" s="2"/>
    </row>
    <row r="360" spans="12:16">
      <c r="L360" s="2"/>
      <c r="N360" s="2"/>
      <c r="P360" s="2"/>
    </row>
    <row r="361" spans="12:16">
      <c r="L361" s="2"/>
      <c r="N361" s="2"/>
      <c r="P361" s="2"/>
    </row>
    <row r="362" spans="12:16">
      <c r="L362" s="2"/>
      <c r="N362" s="2"/>
      <c r="P362" s="2"/>
    </row>
    <row r="363" spans="12:16">
      <c r="L363" s="2"/>
      <c r="N363" s="2"/>
      <c r="P363" s="2"/>
    </row>
    <row r="364" spans="12:16">
      <c r="L364" s="2"/>
      <c r="N364" s="2"/>
      <c r="P364" s="2"/>
    </row>
    <row r="365" spans="12:16">
      <c r="L365" s="2"/>
      <c r="N365" s="2"/>
      <c r="P365" s="2"/>
    </row>
    <row r="366" spans="12:16">
      <c r="L366" s="2"/>
      <c r="N366" s="2"/>
      <c r="P366" s="2"/>
    </row>
    <row r="367" spans="12:16">
      <c r="L367" s="2"/>
      <c r="N367" s="2"/>
      <c r="P367" s="2"/>
    </row>
    <row r="368" spans="12:16">
      <c r="L368" s="2"/>
      <c r="N368" s="2"/>
      <c r="P368" s="2"/>
    </row>
    <row r="369" spans="12:16">
      <c r="L369" s="2"/>
      <c r="N369" s="2"/>
      <c r="P369" s="2"/>
    </row>
    <row r="370" spans="12:16">
      <c r="L370" s="2"/>
      <c r="N370" s="2"/>
      <c r="P370" s="2"/>
    </row>
    <row r="371" spans="12:16">
      <c r="L371" s="2"/>
      <c r="N371" s="2"/>
      <c r="P371" s="2"/>
    </row>
    <row r="372" spans="12:16">
      <c r="L372" s="2"/>
      <c r="N372" s="2"/>
      <c r="P372" s="2"/>
    </row>
    <row r="373" spans="12:16">
      <c r="L373" s="2"/>
      <c r="N373" s="2"/>
      <c r="P373" s="2"/>
    </row>
    <row r="374" spans="12:16">
      <c r="L374" s="2"/>
      <c r="N374" s="2"/>
      <c r="P374" s="2"/>
    </row>
    <row r="375" spans="12:16">
      <c r="L375" s="2"/>
      <c r="N375" s="2"/>
      <c r="P375" s="2"/>
    </row>
    <row r="376" spans="12:16">
      <c r="L376" s="2"/>
      <c r="N376" s="2"/>
      <c r="P376" s="2"/>
    </row>
    <row r="377" spans="12:16">
      <c r="L377" s="2"/>
      <c r="N377" s="2"/>
      <c r="P377" s="2"/>
    </row>
    <row r="378" spans="12:16">
      <c r="L378" s="2"/>
      <c r="N378" s="2"/>
      <c r="P378" s="2"/>
    </row>
    <row r="379" spans="12:16">
      <c r="L379" s="2"/>
      <c r="N379" s="2"/>
      <c r="P379" s="2"/>
    </row>
    <row r="380" spans="12:16">
      <c r="L380" s="2"/>
      <c r="N380" s="2"/>
      <c r="P380" s="2"/>
    </row>
    <row r="381" spans="12:16">
      <c r="L381" s="2"/>
      <c r="N381" s="2"/>
      <c r="P381" s="2"/>
    </row>
    <row r="382" spans="12:16">
      <c r="L382" s="2"/>
      <c r="N382" s="2"/>
      <c r="P382" s="2"/>
    </row>
    <row r="383" spans="12:16">
      <c r="L383" s="2"/>
      <c r="N383" s="2"/>
      <c r="P383" s="2"/>
    </row>
    <row r="384" spans="12:16">
      <c r="L384" s="2"/>
      <c r="N384" s="2"/>
      <c r="P384" s="2"/>
    </row>
    <row r="385" spans="12:16">
      <c r="L385" s="2"/>
      <c r="N385" s="2"/>
      <c r="P385" s="2"/>
    </row>
    <row r="386" spans="12:16">
      <c r="L386" s="2"/>
      <c r="N386" s="2"/>
      <c r="P386" s="2"/>
    </row>
    <row r="387" spans="12:16">
      <c r="L387" s="2"/>
      <c r="N387" s="2"/>
      <c r="P387" s="2"/>
    </row>
    <row r="388" spans="12:16">
      <c r="L388" s="2"/>
      <c r="N388" s="2"/>
      <c r="P388" s="2"/>
    </row>
    <row r="389" spans="12:16">
      <c r="L389" s="2"/>
      <c r="N389" s="2"/>
      <c r="P389" s="2"/>
    </row>
    <row r="390" spans="12:16">
      <c r="L390" s="2"/>
      <c r="N390" s="2"/>
      <c r="P390" s="2"/>
    </row>
    <row r="391" spans="12:16">
      <c r="L391" s="2"/>
      <c r="N391" s="2"/>
      <c r="P391" s="2"/>
    </row>
    <row r="392" spans="12:16">
      <c r="L392" s="2"/>
      <c r="N392" s="2"/>
      <c r="P392" s="2"/>
    </row>
    <row r="393" spans="12:16">
      <c r="L393" s="2"/>
      <c r="N393" s="2"/>
      <c r="P393" s="2"/>
    </row>
    <row r="394" spans="12:16">
      <c r="L394" s="2"/>
      <c r="N394" s="2"/>
      <c r="P394" s="2"/>
    </row>
    <row r="395" spans="12:16">
      <c r="L395" s="2"/>
      <c r="N395" s="2"/>
      <c r="P395" s="2"/>
    </row>
    <row r="396" spans="12:16">
      <c r="L396" s="2"/>
      <c r="N396" s="2"/>
      <c r="P396" s="2"/>
    </row>
    <row r="397" spans="12:16">
      <c r="L397" s="2"/>
      <c r="N397" s="2"/>
      <c r="P397" s="2"/>
    </row>
    <row r="398" spans="12:16">
      <c r="L398" s="2"/>
      <c r="N398" s="2"/>
      <c r="P398" s="2"/>
    </row>
    <row r="399" spans="12:16">
      <c r="L399" s="2"/>
      <c r="N399" s="2"/>
      <c r="P399" s="2"/>
    </row>
    <row r="400" spans="12:16">
      <c r="L400" s="2"/>
      <c r="N400" s="2"/>
      <c r="P400" s="2"/>
    </row>
    <row r="401" spans="12:16">
      <c r="L401" s="2"/>
      <c r="N401" s="2"/>
      <c r="P401" s="2"/>
    </row>
    <row r="402" spans="12:16">
      <c r="L402" s="2"/>
      <c r="N402" s="2"/>
      <c r="P402" s="2"/>
    </row>
    <row r="403" spans="12:16">
      <c r="L403" s="2"/>
      <c r="N403" s="2"/>
      <c r="P403" s="2"/>
    </row>
    <row r="404" spans="12:16">
      <c r="L404" s="2"/>
      <c r="N404" s="2"/>
      <c r="P404" s="2"/>
    </row>
    <row r="405" spans="12:16">
      <c r="L405" s="2"/>
      <c r="N405" s="2"/>
      <c r="P405" s="2"/>
    </row>
    <row r="406" spans="12:16">
      <c r="L406" s="2"/>
      <c r="N406" s="2"/>
      <c r="P406" s="2"/>
    </row>
    <row r="407" spans="12:16">
      <c r="L407" s="2"/>
      <c r="N407" s="2"/>
      <c r="P407" s="2"/>
    </row>
    <row r="408" spans="12:16">
      <c r="L408" s="2"/>
      <c r="N408" s="2"/>
      <c r="P408" s="2"/>
    </row>
    <row r="409" spans="12:16">
      <c r="L409" s="2"/>
      <c r="N409" s="2"/>
      <c r="P409" s="2"/>
    </row>
    <row r="410" spans="12:16">
      <c r="L410" s="2"/>
      <c r="N410" s="2"/>
      <c r="P410" s="2"/>
    </row>
    <row r="411" spans="12:16">
      <c r="L411" s="2"/>
      <c r="N411" s="2"/>
      <c r="P411" s="2"/>
    </row>
    <row r="412" spans="12:16">
      <c r="L412" s="2"/>
      <c r="N412" s="2"/>
      <c r="P412" s="2"/>
    </row>
    <row r="413" spans="12:16">
      <c r="L413" s="2"/>
      <c r="N413" s="2"/>
      <c r="P413" s="2"/>
    </row>
    <row r="414" spans="12:16">
      <c r="L414" s="2"/>
      <c r="N414" s="2"/>
      <c r="P414" s="2"/>
    </row>
    <row r="415" spans="12:16">
      <c r="L415" s="2"/>
      <c r="N415" s="2"/>
      <c r="P415" s="2"/>
    </row>
    <row r="416" spans="12:16">
      <c r="L416" s="2"/>
      <c r="N416" s="2"/>
      <c r="P416" s="2"/>
    </row>
    <row r="417" spans="12:16">
      <c r="L417" s="2"/>
      <c r="N417" s="2"/>
      <c r="P417" s="2"/>
    </row>
    <row r="418" spans="12:16">
      <c r="L418" s="2"/>
      <c r="N418" s="2"/>
      <c r="P418" s="2"/>
    </row>
    <row r="419" spans="12:16">
      <c r="L419" s="2"/>
      <c r="N419" s="2"/>
      <c r="P419" s="2"/>
    </row>
    <row r="420" spans="12:16">
      <c r="L420" s="2"/>
      <c r="N420" s="2"/>
      <c r="P420" s="2"/>
    </row>
    <row r="421" spans="12:16">
      <c r="L421" s="2"/>
      <c r="N421" s="2"/>
      <c r="P421" s="2"/>
    </row>
    <row r="422" spans="12:16">
      <c r="L422" s="2"/>
      <c r="N422" s="2"/>
      <c r="P422" s="2"/>
    </row>
    <row r="423" spans="12:16">
      <c r="L423" s="2"/>
      <c r="N423" s="2"/>
      <c r="P423" s="2"/>
    </row>
    <row r="424" spans="12:16">
      <c r="L424" s="2"/>
      <c r="N424" s="2"/>
      <c r="P424" s="2"/>
    </row>
    <row r="425" spans="12:16">
      <c r="L425" s="2"/>
      <c r="N425" s="2"/>
      <c r="P425" s="2"/>
    </row>
    <row r="426" spans="12:16">
      <c r="L426" s="2"/>
      <c r="N426" s="2"/>
      <c r="P426" s="2"/>
    </row>
    <row r="427" spans="12:16">
      <c r="L427" s="2"/>
      <c r="N427" s="2"/>
      <c r="P427" s="2"/>
    </row>
    <row r="428" spans="12:16">
      <c r="L428" s="2"/>
      <c r="N428" s="2"/>
      <c r="P428" s="2"/>
    </row>
    <row r="429" spans="12:16">
      <c r="L429" s="2"/>
      <c r="N429" s="2"/>
      <c r="P429" s="2"/>
    </row>
    <row r="430" spans="12:16">
      <c r="L430" s="2"/>
      <c r="N430" s="2"/>
      <c r="P430" s="2"/>
    </row>
    <row r="431" spans="12:16">
      <c r="L431" s="2"/>
      <c r="N431" s="2"/>
      <c r="P431" s="2"/>
    </row>
    <row r="432" spans="12:16">
      <c r="L432" s="2"/>
      <c r="N432" s="2"/>
      <c r="P432" s="2"/>
    </row>
    <row r="433" spans="12:16">
      <c r="L433" s="2"/>
      <c r="N433" s="2"/>
      <c r="P433" s="2"/>
    </row>
    <row r="434" spans="12:16">
      <c r="L434" s="2"/>
      <c r="N434" s="2"/>
      <c r="P434" s="2"/>
    </row>
    <row r="435" spans="12:16">
      <c r="L435" s="2"/>
      <c r="N435" s="2"/>
      <c r="P435" s="2"/>
    </row>
    <row r="436" spans="12:16">
      <c r="L436" s="2"/>
      <c r="N436" s="2"/>
      <c r="P436" s="2"/>
    </row>
    <row r="437" spans="12:16">
      <c r="L437" s="2"/>
      <c r="N437" s="2"/>
      <c r="P437" s="2"/>
    </row>
    <row r="438" spans="12:16">
      <c r="L438" s="2"/>
      <c r="N438" s="2"/>
      <c r="P438" s="2"/>
    </row>
    <row r="439" spans="12:16">
      <c r="L439" s="2"/>
      <c r="N439" s="2"/>
      <c r="P439" s="2"/>
    </row>
    <row r="440" spans="12:16">
      <c r="L440" s="2"/>
      <c r="N440" s="2"/>
      <c r="P440" s="2"/>
    </row>
    <row r="441" spans="12:16">
      <c r="L441" s="2"/>
      <c r="N441" s="2"/>
      <c r="P441" s="2"/>
    </row>
    <row r="442" spans="12:16">
      <c r="L442" s="2"/>
      <c r="N442" s="2"/>
      <c r="P442" s="2"/>
    </row>
    <row r="443" spans="12:16">
      <c r="L443" s="2"/>
      <c r="N443" s="2"/>
      <c r="P443" s="2"/>
    </row>
    <row r="444" spans="12:16">
      <c r="L444" s="2"/>
      <c r="N444" s="2"/>
      <c r="P444" s="2"/>
    </row>
    <row r="445" spans="12:16">
      <c r="L445" s="2"/>
      <c r="N445" s="2"/>
      <c r="P445" s="2"/>
    </row>
    <row r="446" spans="12:16">
      <c r="L446" s="2"/>
      <c r="N446" s="2"/>
      <c r="P446" s="2"/>
    </row>
    <row r="447" spans="12:16">
      <c r="L447" s="2"/>
      <c r="N447" s="2"/>
      <c r="P447" s="2"/>
    </row>
    <row r="448" spans="12:16">
      <c r="L448" s="2"/>
      <c r="N448" s="2"/>
      <c r="P448" s="2"/>
    </row>
    <row r="449" spans="12:16">
      <c r="L449" s="2"/>
      <c r="N449" s="2"/>
      <c r="P449" s="2"/>
    </row>
    <row r="450" spans="12:16">
      <c r="L450" s="2"/>
      <c r="N450" s="2"/>
      <c r="P450" s="2"/>
    </row>
    <row r="451" spans="12:16">
      <c r="L451" s="2"/>
      <c r="N451" s="2"/>
      <c r="P451" s="2"/>
    </row>
    <row r="452" spans="12:16">
      <c r="L452" s="2"/>
      <c r="N452" s="2"/>
      <c r="P452" s="2"/>
    </row>
    <row r="453" spans="12:16">
      <c r="L453" s="2"/>
      <c r="N453" s="2"/>
      <c r="P453" s="2"/>
    </row>
    <row r="454" spans="12:16">
      <c r="L454" s="2"/>
      <c r="N454" s="2"/>
      <c r="P454" s="2"/>
    </row>
    <row r="455" spans="12:16">
      <c r="L455" s="2"/>
      <c r="N455" s="2"/>
      <c r="P455" s="2"/>
    </row>
    <row r="456" spans="12:16">
      <c r="L456" s="2"/>
      <c r="N456" s="2"/>
      <c r="P456" s="2"/>
    </row>
    <row r="457" spans="12:16">
      <c r="L457" s="2"/>
      <c r="N457" s="2"/>
      <c r="P457" s="2"/>
    </row>
    <row r="458" spans="12:16">
      <c r="L458" s="2"/>
      <c r="N458" s="2"/>
      <c r="P458" s="2"/>
    </row>
    <row r="459" spans="12:16">
      <c r="L459" s="2"/>
      <c r="N459" s="2"/>
      <c r="P459" s="2"/>
    </row>
    <row r="460" spans="12:16">
      <c r="L460" s="2"/>
      <c r="N460" s="2"/>
      <c r="P460" s="2"/>
    </row>
    <row r="461" spans="12:16">
      <c r="L461" s="2"/>
      <c r="N461" s="2"/>
      <c r="P461" s="2"/>
    </row>
    <row r="462" spans="12:16">
      <c r="L462" s="2"/>
      <c r="N462" s="2"/>
      <c r="P462" s="2"/>
    </row>
    <row r="463" spans="12:16">
      <c r="L463" s="2"/>
      <c r="N463" s="2"/>
      <c r="P463" s="2"/>
    </row>
    <row r="464" spans="12:16">
      <c r="L464" s="2"/>
      <c r="N464" s="2"/>
      <c r="P464" s="2"/>
    </row>
    <row r="465" spans="12:16">
      <c r="L465" s="2"/>
      <c r="N465" s="2"/>
      <c r="P465" s="2"/>
    </row>
    <row r="466" spans="12:16">
      <c r="L466" s="2"/>
      <c r="N466" s="2"/>
      <c r="P466" s="2"/>
    </row>
    <row r="467" spans="12:16">
      <c r="L467" s="2"/>
      <c r="N467" s="2"/>
      <c r="P467" s="2"/>
    </row>
    <row r="468" spans="12:16">
      <c r="L468" s="2"/>
      <c r="N468" s="2"/>
      <c r="P468" s="2"/>
    </row>
    <row r="469" spans="12:16">
      <c r="L469" s="2"/>
      <c r="N469" s="2"/>
      <c r="P469" s="2"/>
    </row>
    <row r="470" spans="12:16">
      <c r="L470" s="2"/>
      <c r="N470" s="2"/>
      <c r="P470" s="2"/>
    </row>
    <row r="471" spans="12:16">
      <c r="L471" s="2"/>
      <c r="N471" s="2"/>
      <c r="P471" s="2"/>
    </row>
    <row r="472" spans="12:16">
      <c r="L472" s="2"/>
      <c r="N472" s="2"/>
      <c r="P472" s="2"/>
    </row>
    <row r="473" spans="12:16">
      <c r="L473" s="2"/>
      <c r="N473" s="2"/>
      <c r="P473" s="2"/>
    </row>
    <row r="474" spans="12:16">
      <c r="L474" s="2"/>
      <c r="N474" s="2"/>
      <c r="P474" s="2"/>
    </row>
    <row r="475" spans="12:16">
      <c r="L475" s="2"/>
      <c r="N475" s="2"/>
      <c r="P475" s="2"/>
    </row>
    <row r="476" spans="12:16">
      <c r="L476" s="2"/>
      <c r="N476" s="2"/>
      <c r="P476" s="2"/>
    </row>
    <row r="477" spans="12:16">
      <c r="L477" s="2"/>
      <c r="N477" s="2"/>
      <c r="P477" s="2"/>
    </row>
    <row r="478" spans="12:16">
      <c r="L478" s="2"/>
      <c r="N478" s="2"/>
      <c r="P478" s="2"/>
    </row>
    <row r="479" spans="12:16">
      <c r="L479" s="2"/>
      <c r="N479" s="2"/>
      <c r="P479" s="2"/>
    </row>
    <row r="480" spans="12:16">
      <c r="L480" s="2"/>
      <c r="N480" s="2"/>
      <c r="P480" s="2"/>
    </row>
    <row r="481" spans="12:16">
      <c r="L481" s="2"/>
      <c r="N481" s="2"/>
      <c r="P481" s="2"/>
    </row>
    <row r="482" spans="12:16">
      <c r="L482" s="2"/>
      <c r="N482" s="2"/>
      <c r="P482" s="2"/>
    </row>
    <row r="483" spans="12:16">
      <c r="L483" s="2"/>
      <c r="N483" s="2"/>
      <c r="P483" s="2"/>
    </row>
    <row r="484" spans="12:16">
      <c r="L484" s="2"/>
      <c r="N484" s="2"/>
      <c r="P484" s="2"/>
    </row>
    <row r="485" spans="12:16">
      <c r="L485" s="2"/>
      <c r="N485" s="2"/>
      <c r="P485" s="2"/>
    </row>
    <row r="486" spans="12:16">
      <c r="L486" s="2"/>
      <c r="N486" s="2"/>
      <c r="P486" s="2"/>
    </row>
    <row r="487" spans="12:16">
      <c r="L487" s="2"/>
      <c r="N487" s="2"/>
      <c r="P487" s="2"/>
    </row>
    <row r="488" spans="12:16">
      <c r="L488" s="2"/>
      <c r="N488" s="2"/>
      <c r="P488" s="2"/>
    </row>
    <row r="489" spans="12:16">
      <c r="L489" s="2"/>
      <c r="N489" s="2"/>
      <c r="P489" s="2"/>
    </row>
    <row r="490" spans="12:16">
      <c r="L490" s="2"/>
      <c r="N490" s="2"/>
      <c r="P490" s="2"/>
    </row>
    <row r="491" spans="12:16">
      <c r="L491" s="2"/>
      <c r="N491" s="2"/>
      <c r="P491" s="2"/>
    </row>
    <row r="492" spans="12:16">
      <c r="L492" s="2"/>
      <c r="N492" s="2"/>
      <c r="P492" s="2"/>
    </row>
    <row r="493" spans="12:16">
      <c r="L493" s="2"/>
      <c r="N493" s="2"/>
      <c r="P493" s="2"/>
    </row>
    <row r="494" spans="12:16">
      <c r="L494" s="2"/>
      <c r="N494" s="2"/>
      <c r="P494" s="2"/>
    </row>
    <row r="495" spans="12:16">
      <c r="L495" s="2"/>
      <c r="N495" s="2"/>
      <c r="P495" s="2"/>
    </row>
    <row r="496" spans="12:16">
      <c r="L496" s="2"/>
      <c r="N496" s="2"/>
      <c r="P496" s="2"/>
    </row>
    <row r="497" spans="12:16">
      <c r="L497" s="2"/>
      <c r="N497" s="2"/>
      <c r="P497" s="2"/>
    </row>
    <row r="498" spans="12:16">
      <c r="L498" s="2"/>
      <c r="N498" s="2"/>
      <c r="P498" s="2"/>
    </row>
    <row r="499" spans="12:16">
      <c r="L499" s="2"/>
      <c r="N499" s="2"/>
      <c r="P499" s="2"/>
    </row>
    <row r="500" spans="12:16">
      <c r="L500" s="2"/>
      <c r="N500" s="2"/>
      <c r="P500" s="2"/>
    </row>
    <row r="501" spans="12:16">
      <c r="L501" s="2"/>
      <c r="N501" s="2"/>
      <c r="P501" s="2"/>
    </row>
    <row r="502" spans="12:16">
      <c r="L502" s="2"/>
      <c r="N502" s="2"/>
      <c r="P502" s="2"/>
    </row>
    <row r="503" spans="12:16">
      <c r="L503" s="2"/>
      <c r="N503" s="2"/>
      <c r="P503" s="2"/>
    </row>
    <row r="504" spans="12:16">
      <c r="L504" s="2"/>
      <c r="N504" s="2"/>
      <c r="P504" s="2"/>
    </row>
    <row r="505" spans="12:16">
      <c r="L505" s="2"/>
      <c r="N505" s="2"/>
      <c r="P505" s="2"/>
    </row>
    <row r="506" spans="12:16">
      <c r="L506" s="2"/>
      <c r="N506" s="2"/>
      <c r="P506" s="2"/>
    </row>
    <row r="507" spans="12:16">
      <c r="L507" s="2"/>
      <c r="N507" s="2"/>
      <c r="P507" s="2"/>
    </row>
    <row r="508" spans="12:16">
      <c r="L508" s="2"/>
      <c r="N508" s="2"/>
      <c r="P508" s="2"/>
    </row>
    <row r="509" spans="12:16">
      <c r="L509" s="2"/>
      <c r="N509" s="2"/>
      <c r="P509" s="2"/>
    </row>
    <row r="510" spans="12:16">
      <c r="L510" s="2"/>
      <c r="N510" s="2"/>
      <c r="P510" s="2"/>
    </row>
    <row r="511" spans="12:16">
      <c r="L511" s="2"/>
      <c r="N511" s="2"/>
      <c r="P511" s="2"/>
    </row>
    <row r="512" spans="12:16">
      <c r="L512" s="2"/>
      <c r="N512" s="2"/>
      <c r="P512" s="2"/>
    </row>
    <row r="513" spans="12:16">
      <c r="L513" s="2"/>
      <c r="N513" s="2"/>
      <c r="P513" s="2"/>
    </row>
    <row r="514" spans="12:16">
      <c r="L514" s="2"/>
      <c r="N514" s="2"/>
      <c r="P514" s="2"/>
    </row>
    <row r="515" spans="12:16">
      <c r="L515" s="2"/>
      <c r="N515" s="2"/>
      <c r="P515" s="2"/>
    </row>
    <row r="516" spans="12:16">
      <c r="L516" s="2"/>
      <c r="N516" s="2"/>
      <c r="P516" s="2"/>
    </row>
    <row r="517" spans="12:16">
      <c r="L517" s="2"/>
      <c r="N517" s="2"/>
      <c r="P517" s="2"/>
    </row>
    <row r="518" spans="12:16">
      <c r="L518" s="2"/>
      <c r="N518" s="2"/>
      <c r="P518" s="2"/>
    </row>
    <row r="519" spans="12:16">
      <c r="L519" s="2"/>
      <c r="N519" s="2"/>
      <c r="P519" s="2"/>
    </row>
    <row r="520" spans="12:16">
      <c r="L520" s="2"/>
      <c r="N520" s="2"/>
      <c r="P520" s="2"/>
    </row>
    <row r="521" spans="12:16">
      <c r="L521" s="2"/>
      <c r="N521" s="2"/>
      <c r="P521" s="2"/>
    </row>
    <row r="522" spans="12:16">
      <c r="L522" s="2"/>
      <c r="N522" s="2"/>
      <c r="P522" s="2"/>
    </row>
    <row r="523" spans="12:16">
      <c r="L523" s="2"/>
      <c r="N523" s="2"/>
      <c r="P523" s="2"/>
    </row>
    <row r="524" spans="12:16">
      <c r="L524" s="2"/>
      <c r="N524" s="2"/>
      <c r="P524" s="2"/>
    </row>
    <row r="525" spans="12:16">
      <c r="L525" s="2"/>
      <c r="N525" s="2"/>
      <c r="P525" s="2"/>
    </row>
    <row r="526" spans="12:16">
      <c r="L526" s="2"/>
      <c r="N526" s="2"/>
      <c r="P526" s="2"/>
    </row>
    <row r="527" spans="12:16">
      <c r="L527" s="2"/>
      <c r="N527" s="2"/>
      <c r="P527" s="2"/>
    </row>
    <row r="528" spans="12:16">
      <c r="L528" s="2"/>
      <c r="N528" s="2"/>
      <c r="P528" s="2"/>
    </row>
    <row r="529" spans="12:16">
      <c r="L529" s="2"/>
      <c r="N529" s="2"/>
      <c r="P529" s="2"/>
    </row>
    <row r="530" spans="12:16">
      <c r="L530" s="2"/>
      <c r="N530" s="2"/>
      <c r="P530" s="2"/>
    </row>
    <row r="531" spans="12:16">
      <c r="L531" s="2"/>
      <c r="N531" s="2"/>
      <c r="P531" s="2"/>
    </row>
    <row r="532" spans="12:16">
      <c r="L532" s="2"/>
      <c r="N532" s="2"/>
      <c r="P532" s="2"/>
    </row>
    <row r="533" spans="12:16">
      <c r="L533" s="2"/>
      <c r="N533" s="2"/>
      <c r="P533" s="2"/>
    </row>
    <row r="534" spans="12:16">
      <c r="L534" s="2"/>
      <c r="N534" s="2"/>
      <c r="P534" s="2"/>
    </row>
    <row r="535" spans="12:16">
      <c r="L535" s="2"/>
      <c r="N535" s="2"/>
      <c r="P535" s="2"/>
    </row>
    <row r="536" spans="12:16">
      <c r="L536" s="2"/>
      <c r="N536" s="2"/>
      <c r="P536" s="2"/>
    </row>
    <row r="537" spans="12:16">
      <c r="L537" s="2"/>
      <c r="N537" s="2"/>
      <c r="P537" s="2"/>
    </row>
    <row r="538" spans="12:16">
      <c r="L538" s="2"/>
      <c r="N538" s="2"/>
      <c r="P538" s="2"/>
    </row>
    <row r="539" spans="12:16">
      <c r="L539" s="2"/>
      <c r="N539" s="2"/>
      <c r="P539" s="2"/>
    </row>
    <row r="540" spans="12:16">
      <c r="L540" s="2"/>
      <c r="N540" s="2"/>
      <c r="P540" s="2"/>
    </row>
    <row r="541" spans="12:16">
      <c r="L541" s="2"/>
      <c r="N541" s="2"/>
      <c r="P541" s="2"/>
    </row>
    <row r="542" spans="12:16">
      <c r="L542" s="2"/>
      <c r="N542" s="2"/>
      <c r="P542" s="2"/>
    </row>
    <row r="543" spans="12:16">
      <c r="L543" s="2"/>
      <c r="N543" s="2"/>
      <c r="P543" s="2"/>
    </row>
    <row r="544" spans="12:16">
      <c r="L544" s="2"/>
      <c r="N544" s="2"/>
      <c r="P544" s="2"/>
    </row>
    <row r="545" spans="12:16">
      <c r="L545" s="2"/>
      <c r="N545" s="2"/>
      <c r="P545" s="2"/>
    </row>
    <row r="546" spans="12:16">
      <c r="L546" s="2"/>
      <c r="N546" s="2"/>
      <c r="P546" s="2"/>
    </row>
    <row r="547" spans="12:16">
      <c r="L547" s="2"/>
      <c r="N547" s="2"/>
      <c r="P547" s="2"/>
    </row>
    <row r="548" spans="12:16">
      <c r="L548" s="2"/>
      <c r="N548" s="2"/>
      <c r="P548" s="2"/>
    </row>
    <row r="549" spans="12:16">
      <c r="L549" s="2"/>
      <c r="N549" s="2"/>
      <c r="P549" s="2"/>
    </row>
    <row r="550" spans="12:16">
      <c r="L550" s="2"/>
      <c r="N550" s="2"/>
      <c r="P550" s="2"/>
    </row>
    <row r="551" spans="12:16">
      <c r="L551" s="2"/>
      <c r="N551" s="2"/>
      <c r="P551" s="2"/>
    </row>
    <row r="552" spans="12:16">
      <c r="L552" s="2"/>
      <c r="N552" s="2"/>
      <c r="P552" s="2"/>
    </row>
    <row r="553" spans="12:16">
      <c r="L553" s="2"/>
      <c r="N553" s="2"/>
      <c r="P553" s="2"/>
    </row>
    <row r="554" spans="12:16">
      <c r="L554" s="2"/>
      <c r="N554" s="2"/>
      <c r="P554" s="2"/>
    </row>
    <row r="555" spans="12:16">
      <c r="L555" s="2"/>
      <c r="N555" s="2"/>
      <c r="P555" s="2"/>
    </row>
    <row r="556" spans="12:16">
      <c r="L556" s="2"/>
      <c r="N556" s="2"/>
      <c r="P556" s="2"/>
    </row>
    <row r="557" spans="12:16">
      <c r="L557" s="2"/>
      <c r="N557" s="2"/>
      <c r="P557" s="2"/>
    </row>
    <row r="558" spans="12:16">
      <c r="L558" s="2"/>
      <c r="N558" s="2"/>
      <c r="P558" s="2"/>
    </row>
    <row r="559" spans="12:16">
      <c r="L559" s="2"/>
      <c r="N559" s="2"/>
      <c r="P559" s="2"/>
    </row>
    <row r="560" spans="12:16">
      <c r="L560" s="2"/>
      <c r="N560" s="2"/>
      <c r="P560" s="2"/>
    </row>
    <row r="561" spans="12:16">
      <c r="L561" s="2"/>
      <c r="N561" s="2"/>
      <c r="P561" s="2"/>
    </row>
    <row r="562" spans="12:16">
      <c r="L562" s="2"/>
      <c r="N562" s="2"/>
      <c r="P562" s="2"/>
    </row>
    <row r="563" spans="12:16">
      <c r="L563" s="2"/>
      <c r="N563" s="2"/>
      <c r="P563" s="2"/>
    </row>
    <row r="564" spans="12:16">
      <c r="L564" s="2"/>
      <c r="N564" s="2"/>
      <c r="P564" s="2"/>
    </row>
    <row r="565" spans="12:16">
      <c r="L565" s="2"/>
      <c r="N565" s="2"/>
      <c r="P565" s="2"/>
    </row>
    <row r="566" spans="12:16">
      <c r="L566" s="2"/>
      <c r="N566" s="2"/>
      <c r="P566" s="2"/>
    </row>
    <row r="567" spans="12:16">
      <c r="L567" s="2"/>
      <c r="N567" s="2"/>
      <c r="P567" s="2"/>
    </row>
    <row r="568" spans="12:16">
      <c r="L568" s="2"/>
      <c r="N568" s="2"/>
      <c r="P568" s="2"/>
    </row>
    <row r="569" spans="12:16">
      <c r="L569" s="2"/>
      <c r="N569" s="2"/>
      <c r="P569" s="2"/>
    </row>
    <row r="570" spans="12:16">
      <c r="L570" s="2"/>
      <c r="N570" s="2"/>
      <c r="P570" s="2"/>
    </row>
    <row r="571" spans="12:16">
      <c r="L571" s="2"/>
      <c r="N571" s="2"/>
      <c r="P571" s="2"/>
    </row>
    <row r="572" spans="12:16">
      <c r="L572" s="2"/>
      <c r="N572" s="2"/>
      <c r="P572" s="2"/>
    </row>
    <row r="573" spans="12:16">
      <c r="L573" s="2"/>
      <c r="N573" s="2"/>
      <c r="P573" s="2"/>
    </row>
    <row r="574" spans="12:16">
      <c r="L574" s="2"/>
      <c r="N574" s="2"/>
      <c r="P574" s="2"/>
    </row>
    <row r="575" spans="12:16">
      <c r="L575" s="2"/>
      <c r="N575" s="2"/>
      <c r="P575" s="2"/>
    </row>
    <row r="576" spans="12:16">
      <c r="L576" s="2"/>
      <c r="N576" s="2"/>
      <c r="P576" s="2"/>
    </row>
    <row r="577" spans="12:16">
      <c r="L577" s="2"/>
      <c r="N577" s="2"/>
      <c r="P577" s="2"/>
    </row>
    <row r="578" spans="12:16">
      <c r="L578" s="2"/>
      <c r="N578" s="2"/>
      <c r="P578" s="2"/>
    </row>
    <row r="579" spans="12:16">
      <c r="L579" s="2"/>
      <c r="N579" s="2"/>
      <c r="P579" s="2"/>
    </row>
    <row r="580" spans="12:16">
      <c r="L580" s="2"/>
      <c r="N580" s="2"/>
      <c r="P580" s="2"/>
    </row>
    <row r="581" spans="12:16">
      <c r="L581" s="2"/>
      <c r="N581" s="2"/>
      <c r="P581" s="2"/>
    </row>
    <row r="582" spans="12:16">
      <c r="L582" s="2"/>
      <c r="N582" s="2"/>
      <c r="P582" s="2"/>
    </row>
    <row r="583" spans="12:16">
      <c r="L583" s="2"/>
      <c r="N583" s="2"/>
      <c r="P583" s="2"/>
    </row>
    <row r="584" spans="12:16">
      <c r="L584" s="2"/>
      <c r="N584" s="2"/>
      <c r="P584" s="2"/>
    </row>
    <row r="585" spans="12:16">
      <c r="L585" s="2"/>
      <c r="N585" s="2"/>
      <c r="P585" s="2"/>
    </row>
    <row r="586" spans="12:16">
      <c r="L586" s="2"/>
      <c r="N586" s="2"/>
      <c r="P586" s="2"/>
    </row>
    <row r="587" spans="12:16">
      <c r="L587" s="2"/>
      <c r="N587" s="2"/>
      <c r="P587" s="2"/>
    </row>
    <row r="588" spans="12:16">
      <c r="L588" s="2"/>
      <c r="N588" s="2"/>
      <c r="P588" s="2"/>
    </row>
    <row r="589" spans="12:16">
      <c r="L589" s="2"/>
      <c r="N589" s="2"/>
      <c r="P589" s="2"/>
    </row>
    <row r="590" spans="12:16">
      <c r="L590" s="2"/>
      <c r="N590" s="2"/>
      <c r="P590" s="2"/>
    </row>
    <row r="591" spans="12:16">
      <c r="L591" s="2"/>
      <c r="N591" s="2"/>
      <c r="P591" s="2"/>
    </row>
    <row r="592" spans="12:16">
      <c r="L592" s="2"/>
      <c r="N592" s="2"/>
      <c r="P592" s="2"/>
    </row>
    <row r="593" spans="12:16">
      <c r="L593" s="2"/>
      <c r="N593" s="2"/>
      <c r="P593" s="2"/>
    </row>
    <row r="594" spans="12:16">
      <c r="L594" s="2"/>
      <c r="N594" s="2"/>
      <c r="P594" s="2"/>
    </row>
    <row r="595" spans="12:16">
      <c r="L595" s="2"/>
      <c r="N595" s="2"/>
      <c r="P595" s="2"/>
    </row>
    <row r="596" spans="12:16">
      <c r="L596" s="2"/>
      <c r="N596" s="2"/>
      <c r="P596" s="2"/>
    </row>
    <row r="597" spans="12:16">
      <c r="L597" s="2"/>
      <c r="N597" s="2"/>
      <c r="P597" s="2"/>
    </row>
    <row r="598" spans="12:16">
      <c r="L598" s="2"/>
      <c r="N598" s="2"/>
      <c r="P598" s="2"/>
    </row>
    <row r="599" spans="12:16">
      <c r="L599" s="2"/>
      <c r="N599" s="2"/>
      <c r="P599" s="2"/>
    </row>
    <row r="600" spans="12:16">
      <c r="L600" s="2"/>
      <c r="N600" s="2"/>
      <c r="P600" s="2"/>
    </row>
    <row r="601" spans="12:16">
      <c r="L601" s="2"/>
      <c r="N601" s="2"/>
      <c r="P601" s="2"/>
    </row>
    <row r="602" spans="12:16">
      <c r="L602" s="2"/>
      <c r="N602" s="2"/>
      <c r="P602" s="2"/>
    </row>
    <row r="603" spans="12:16">
      <c r="L603" s="2"/>
      <c r="N603" s="2"/>
      <c r="P603" s="2"/>
    </row>
    <row r="604" spans="12:16">
      <c r="L604" s="2"/>
      <c r="N604" s="2"/>
      <c r="P604" s="2"/>
    </row>
    <row r="605" spans="12:16">
      <c r="L605" s="2"/>
      <c r="N605" s="2"/>
      <c r="P605" s="2"/>
    </row>
    <row r="606" spans="12:16">
      <c r="L606" s="2"/>
      <c r="N606" s="2"/>
      <c r="P606" s="2"/>
    </row>
    <row r="607" spans="12:16">
      <c r="L607" s="2"/>
      <c r="N607" s="2"/>
      <c r="P607" s="2"/>
    </row>
    <row r="608" spans="12:16">
      <c r="L608" s="2"/>
      <c r="N608" s="2"/>
      <c r="P608" s="2"/>
    </row>
    <row r="609" spans="12:16">
      <c r="L609" s="2"/>
      <c r="N609" s="2"/>
      <c r="P609" s="2"/>
    </row>
    <row r="610" spans="12:16">
      <c r="L610" s="2"/>
      <c r="N610" s="2"/>
      <c r="P610" s="2"/>
    </row>
  </sheetData>
  <customSheetViews>
    <customSheetView guid="{78EABF26-D710-4E97-9982-5034BA00DCB2}" scale="75" showPageBreaks="1" printArea="1">
      <pageMargins left="0.5" right="0.5" top="0.75" bottom="0.5" header="0.4" footer="0.25"/>
      <pageSetup scale="50" orientation="landscape" horizontalDpi="300" r:id="rId1"/>
      <headerFooter alignWithMargins="0">
        <oddFooter xml:space="preserve">&amp;R2009 PNW Statistical Report    Page 19    </oddFooter>
      </headerFooter>
    </customSheetView>
    <customSheetView guid="{CF8C0A6A-966E-4199-A69F-838FC137FC7C}" scale="75" showPageBreaks="1" printArea="1" topLeftCell="A21">
      <selection activeCell="E59" sqref="E59"/>
      <pageMargins left="0.5" right="0.5" top="0.75" bottom="0.5" header="0.4" footer="0.25"/>
      <pageSetup scale="50" orientation="landscape" horizontalDpi="300" r:id="rId2"/>
      <headerFooter alignWithMargins="0">
        <oddFooter xml:space="preserve">&amp;R2009 PNW Statistical Report    Page 19    </oddFooter>
      </headerFooter>
    </customSheetView>
    <customSheetView guid="{00D76137-0065-4878-A5E6-B91DE9FF37CB}" showPageBreaks="1">
      <pageMargins left="0.5" right="0.5" top="0.75" bottom="0.5" header="0.4" footer="0.25"/>
      <pageSetup scale="50" orientation="landscape" horizontalDpi="300" r:id="rId3"/>
      <headerFooter alignWithMargins="0">
        <oddFooter xml:space="preserve">&amp;R2009 PNW Statistical Report    Page 19    </oddFooter>
      </headerFooter>
    </customSheetView>
    <customSheetView guid="{BAD007A0-1EFD-4C2B-B7C5-7AF3F7BE2776}" showPageBreaks="1" view="pageLayout">
      <selection activeCell="L54" sqref="L54"/>
      <pageMargins left="0.5" right="0.5" top="0.75" bottom="1" header="0.5" footer="0.5"/>
      <pageSetup scale="64" orientation="landscape" horizontalDpi="300" r:id="rId4"/>
      <headerFooter alignWithMargins="0">
        <oddFooter xml:space="preserve">&amp;R2010 PNW Statistical Report    Page </oddFooter>
      </headerFooter>
    </customSheetView>
  </customSheetViews>
  <phoneticPr fontId="10" type="noConversion"/>
  <pageMargins left="0.5" right="0.5" top="0.75" bottom="1" header="0.5" footer="0.5"/>
  <pageSetup scale="50" orientation="landscape" horizontalDpi="300" r:id="rId5"/>
  <headerFooter alignWithMargins="0">
    <oddFooter>&amp;R2010 PNW Statistical Report    Page 19</oddFooter>
  </headerFooter>
</worksheet>
</file>

<file path=xl/worksheets/sheet2.xml><?xml version="1.0" encoding="utf-8"?>
<worksheet xmlns="http://schemas.openxmlformats.org/spreadsheetml/2006/main" xmlns:r="http://schemas.openxmlformats.org/officeDocument/2006/relationships">
  <dimension ref="A1:X134"/>
  <sheetViews>
    <sheetView zoomScale="75" zoomScaleNormal="75" workbookViewId="0"/>
  </sheetViews>
  <sheetFormatPr defaultColWidth="6.85546875" defaultRowHeight="12.75"/>
  <cols>
    <col min="1" max="1" width="3.7109375" style="186" customWidth="1"/>
    <col min="2" max="2" width="67.7109375" style="186" customWidth="1"/>
    <col min="3" max="3" width="0.85546875" style="2" customWidth="1"/>
    <col min="4" max="4" width="15.7109375" style="102" customWidth="1"/>
    <col min="5" max="5" width="2.7109375" style="103" customWidth="1"/>
    <col min="6" max="6" width="15.7109375" style="103" customWidth="1"/>
    <col min="7" max="7" width="2.7109375" style="103" customWidth="1"/>
    <col min="8" max="8" width="15.7109375" style="102" customWidth="1"/>
    <col min="9" max="9" width="2.7109375" style="103" customWidth="1"/>
    <col min="10" max="10" width="15.85546875" style="102" customWidth="1"/>
    <col min="11" max="11" width="2.7109375" style="103" customWidth="1"/>
    <col min="12" max="12" width="15.7109375" style="102" customWidth="1"/>
    <col min="13" max="13" width="2.7109375" style="103" customWidth="1"/>
    <col min="14" max="14" width="15.7109375" style="102" customWidth="1"/>
    <col min="15" max="15" width="3.7109375" style="386" customWidth="1"/>
    <col min="16" max="16" width="0.85546875" style="103" customWidth="1"/>
    <col min="17" max="17" width="1.7109375" style="103" customWidth="1"/>
    <col min="18" max="18" width="15.7109375" style="101" customWidth="1"/>
    <col min="19" max="19" width="11.5703125" style="103" customWidth="1"/>
    <col min="20" max="20" width="9.28515625" style="2" customWidth="1"/>
    <col min="21" max="21" width="6.85546875" style="2" customWidth="1"/>
    <col min="22" max="22" width="21.28515625" style="2" customWidth="1"/>
    <col min="23" max="23" width="13" style="2" customWidth="1"/>
    <col min="24" max="16384" width="6.85546875" style="2"/>
  </cols>
  <sheetData>
    <row r="1" spans="1:24">
      <c r="A1" s="197" t="s">
        <v>386</v>
      </c>
      <c r="C1" s="7"/>
    </row>
    <row r="2" spans="1:24">
      <c r="A2" s="835" t="s">
        <v>704</v>
      </c>
      <c r="B2" s="835"/>
      <c r="C2" s="7"/>
      <c r="D2" s="115"/>
    </row>
    <row r="3" spans="1:24">
      <c r="A3" s="340" t="s">
        <v>130</v>
      </c>
      <c r="B3" s="193"/>
      <c r="C3" s="7"/>
      <c r="D3" s="417"/>
      <c r="E3" s="417"/>
      <c r="F3" s="417"/>
      <c r="G3" s="417"/>
      <c r="H3" s="417"/>
      <c r="I3" s="417"/>
      <c r="J3" s="417"/>
      <c r="K3" s="417"/>
      <c r="L3" s="417"/>
    </row>
    <row r="5" spans="1:24">
      <c r="B5" s="186" t="s">
        <v>464</v>
      </c>
      <c r="F5" s="102"/>
    </row>
    <row r="6" spans="1:24">
      <c r="D6" s="157"/>
      <c r="E6" s="157"/>
      <c r="F6" s="157"/>
      <c r="G6" s="157"/>
      <c r="H6" s="157"/>
      <c r="I6" s="157"/>
      <c r="J6" s="157"/>
      <c r="K6" s="157"/>
      <c r="L6" s="157"/>
      <c r="M6" s="157"/>
      <c r="N6" s="157"/>
      <c r="O6" s="141"/>
      <c r="P6" s="157"/>
      <c r="Q6" s="157"/>
      <c r="R6" s="157"/>
    </row>
    <row r="7" spans="1:24" ht="39.950000000000003" customHeight="1">
      <c r="A7" s="198" t="s">
        <v>653</v>
      </c>
      <c r="D7" s="363" t="s">
        <v>428</v>
      </c>
      <c r="E7" s="207"/>
      <c r="F7" s="209" t="s">
        <v>327</v>
      </c>
      <c r="H7" s="363" t="s">
        <v>429</v>
      </c>
      <c r="I7" s="362"/>
      <c r="J7" s="363" t="s">
        <v>430</v>
      </c>
      <c r="L7" s="209" t="s">
        <v>705</v>
      </c>
      <c r="M7" s="362"/>
      <c r="N7" s="209" t="s">
        <v>162</v>
      </c>
      <c r="O7" s="384"/>
      <c r="P7" s="378"/>
      <c r="Q7" s="206"/>
      <c r="R7" s="209" t="s">
        <v>136</v>
      </c>
      <c r="T7" s="362"/>
    </row>
    <row r="8" spans="1:24">
      <c r="D8" s="103"/>
      <c r="F8" s="102"/>
      <c r="L8" s="162"/>
      <c r="O8" s="128"/>
      <c r="P8" s="167"/>
    </row>
    <row r="9" spans="1:24">
      <c r="A9" s="199" t="s">
        <v>408</v>
      </c>
      <c r="C9" s="7"/>
      <c r="D9" s="104"/>
      <c r="F9" s="102"/>
      <c r="O9" s="128"/>
      <c r="P9" s="167"/>
      <c r="R9" s="446"/>
    </row>
    <row r="10" spans="1:24" s="103" customFormat="1">
      <c r="A10" s="186"/>
      <c r="B10" s="186" t="s">
        <v>538</v>
      </c>
      <c r="D10" s="3">
        <v>3180807</v>
      </c>
      <c r="E10" s="2"/>
      <c r="F10" s="210">
        <v>0</v>
      </c>
      <c r="G10" s="2"/>
      <c r="H10" s="210">
        <v>0</v>
      </c>
      <c r="I10" s="2"/>
      <c r="J10" s="79">
        <v>0</v>
      </c>
      <c r="K10" s="22"/>
      <c r="L10" s="79">
        <v>0</v>
      </c>
      <c r="M10" s="22"/>
      <c r="N10" s="210">
        <v>-129</v>
      </c>
      <c r="O10" s="418" t="s">
        <v>409</v>
      </c>
      <c r="P10" s="166"/>
      <c r="Q10" s="22"/>
      <c r="R10" s="447">
        <f>SUM(D10:N10)</f>
        <v>3180678</v>
      </c>
      <c r="S10" s="105"/>
      <c r="T10" s="105"/>
      <c r="U10" s="105"/>
      <c r="V10" s="105"/>
      <c r="W10" s="105"/>
      <c r="X10" s="105"/>
    </row>
    <row r="11" spans="1:24" s="103" customFormat="1">
      <c r="A11" s="186"/>
      <c r="B11" s="186" t="s">
        <v>539</v>
      </c>
      <c r="D11" s="16">
        <v>0</v>
      </c>
      <c r="E11" s="21"/>
      <c r="F11" s="16">
        <v>74446</v>
      </c>
      <c r="G11" s="21"/>
      <c r="H11" s="16">
        <v>0</v>
      </c>
      <c r="I11" s="21"/>
      <c r="J11" s="16">
        <v>0</v>
      </c>
      <c r="K11" s="21"/>
      <c r="L11" s="213">
        <f>1352+1458</f>
        <v>2810</v>
      </c>
      <c r="M11" s="21"/>
      <c r="N11" s="16">
        <v>5711</v>
      </c>
      <c r="O11" s="418" t="s">
        <v>598</v>
      </c>
      <c r="P11" s="166"/>
      <c r="Q11" s="26"/>
      <c r="R11" s="448">
        <f>SUM(D11:N11)</f>
        <v>82967</v>
      </c>
      <c r="S11" s="105"/>
      <c r="T11" s="105"/>
      <c r="U11" s="105"/>
      <c r="V11" s="105"/>
      <c r="W11" s="105"/>
      <c r="X11" s="105"/>
    </row>
    <row r="12" spans="1:24" s="103" customFormat="1">
      <c r="A12" s="186"/>
      <c r="B12" s="186" t="s">
        <v>433</v>
      </c>
      <c r="D12" s="214">
        <f>SUM(D10:D11)</f>
        <v>3180807</v>
      </c>
      <c r="E12" s="21"/>
      <c r="F12" s="214">
        <f>SUM(F10:F11)</f>
        <v>74446</v>
      </c>
      <c r="G12" s="21"/>
      <c r="H12" s="214">
        <f>SUM(H10:H11)</f>
        <v>0</v>
      </c>
      <c r="I12" s="21"/>
      <c r="J12" s="214">
        <f>SUM(J10:J11)</f>
        <v>0</v>
      </c>
      <c r="K12" s="21"/>
      <c r="L12" s="214">
        <f>SUM(L10:L11)</f>
        <v>2810</v>
      </c>
      <c r="M12" s="21"/>
      <c r="N12" s="214">
        <f>SUM(N10:N11)</f>
        <v>5582</v>
      </c>
      <c r="O12" s="387"/>
      <c r="P12" s="166"/>
      <c r="Q12" s="26"/>
      <c r="R12" s="216">
        <f>SUM(R10:R11)</f>
        <v>3263645</v>
      </c>
      <c r="S12" s="105"/>
      <c r="T12" s="105"/>
      <c r="U12" s="105"/>
      <c r="V12" s="105"/>
      <c r="W12" s="105"/>
      <c r="X12" s="105"/>
    </row>
    <row r="13" spans="1:24">
      <c r="D13" s="21"/>
      <c r="E13" s="21"/>
      <c r="F13" s="21"/>
      <c r="G13" s="21"/>
      <c r="H13" s="21"/>
      <c r="I13" s="21"/>
      <c r="J13" s="21"/>
      <c r="K13" s="21"/>
      <c r="L13" s="21"/>
      <c r="M13" s="21"/>
      <c r="N13" s="21"/>
      <c r="O13" s="387"/>
      <c r="P13" s="166"/>
      <c r="Q13" s="26"/>
      <c r="R13" s="72"/>
      <c r="S13" s="105"/>
      <c r="T13" s="29"/>
      <c r="U13" s="29"/>
      <c r="V13" s="29"/>
      <c r="W13" s="29"/>
      <c r="X13" s="29"/>
    </row>
    <row r="14" spans="1:24">
      <c r="A14" s="199" t="s">
        <v>410</v>
      </c>
      <c r="C14" s="7"/>
      <c r="D14" s="21"/>
      <c r="E14" s="21"/>
      <c r="F14" s="70"/>
      <c r="G14" s="21"/>
      <c r="H14" s="70"/>
      <c r="I14" s="21"/>
      <c r="J14" s="70"/>
      <c r="K14" s="21"/>
      <c r="L14" s="70"/>
      <c r="M14" s="21"/>
      <c r="N14" s="70"/>
      <c r="O14" s="387"/>
      <c r="P14" s="166"/>
      <c r="Q14" s="26"/>
      <c r="R14" s="217"/>
      <c r="S14" s="105"/>
      <c r="T14" s="29"/>
      <c r="U14" s="29"/>
      <c r="V14" s="29"/>
      <c r="W14" s="29"/>
      <c r="X14" s="29"/>
    </row>
    <row r="15" spans="1:24" s="103" customFormat="1">
      <c r="A15" s="186"/>
      <c r="B15" s="186" t="s">
        <v>238</v>
      </c>
      <c r="D15" s="21">
        <v>1046815</v>
      </c>
      <c r="E15" s="21"/>
      <c r="F15" s="70">
        <v>0</v>
      </c>
      <c r="G15" s="21"/>
      <c r="H15" s="70">
        <v>0</v>
      </c>
      <c r="I15" s="21"/>
      <c r="J15" s="16">
        <v>0</v>
      </c>
      <c r="K15" s="21"/>
      <c r="L15" s="16">
        <v>0</v>
      </c>
      <c r="M15" s="21"/>
      <c r="N15" s="70">
        <v>0</v>
      </c>
      <c r="O15" s="401"/>
      <c r="P15" s="166"/>
      <c r="Q15" s="26"/>
      <c r="R15" s="448">
        <f>SUM(D15:N15)</f>
        <v>1046815</v>
      </c>
      <c r="S15" s="105"/>
      <c r="T15" s="105"/>
      <c r="U15" s="105"/>
      <c r="V15" s="105"/>
      <c r="W15" s="105"/>
      <c r="X15" s="105"/>
    </row>
    <row r="16" spans="1:24" s="103" customFormat="1">
      <c r="A16" s="186"/>
      <c r="B16" s="186" t="s">
        <v>540</v>
      </c>
      <c r="D16" s="21">
        <v>860712</v>
      </c>
      <c r="E16" s="21"/>
      <c r="F16" s="70">
        <v>7342</v>
      </c>
      <c r="G16" s="21"/>
      <c r="H16" s="70">
        <v>0</v>
      </c>
      <c r="I16" s="21"/>
      <c r="J16" s="16">
        <v>0</v>
      </c>
      <c r="K16" s="21"/>
      <c r="L16" s="70">
        <v>6130</v>
      </c>
      <c r="M16" s="21"/>
      <c r="N16" s="70">
        <f>-121+3343</f>
        <v>3222</v>
      </c>
      <c r="O16" s="418" t="s">
        <v>598</v>
      </c>
      <c r="P16" s="166"/>
      <c r="Q16" s="26"/>
      <c r="R16" s="448">
        <f>SUM(D16:N16)</f>
        <v>877406</v>
      </c>
      <c r="S16" s="105"/>
      <c r="T16" s="108"/>
      <c r="U16" s="110"/>
      <c r="V16" s="105"/>
      <c r="W16" s="105"/>
      <c r="X16" s="105"/>
    </row>
    <row r="17" spans="1:24" s="103" customFormat="1">
      <c r="A17" s="186"/>
      <c r="B17" s="186" t="s">
        <v>541</v>
      </c>
      <c r="D17" s="21">
        <v>414336</v>
      </c>
      <c r="E17" s="21"/>
      <c r="F17" s="70">
        <v>76</v>
      </c>
      <c r="G17" s="21"/>
      <c r="H17" s="70">
        <v>0</v>
      </c>
      <c r="I17" s="21"/>
      <c r="J17" s="70">
        <v>0</v>
      </c>
      <c r="K17" s="21"/>
      <c r="L17" s="70">
        <v>143</v>
      </c>
      <c r="M17" s="21"/>
      <c r="N17" s="70">
        <v>0</v>
      </c>
      <c r="O17" s="401"/>
      <c r="P17" s="166"/>
      <c r="Q17" s="26"/>
      <c r="R17" s="448">
        <f>SUM(D17:N17)</f>
        <v>414555</v>
      </c>
      <c r="S17" s="105"/>
      <c r="T17" s="108"/>
      <c r="U17" s="110"/>
      <c r="V17" s="105"/>
      <c r="W17" s="105"/>
      <c r="X17" s="105"/>
    </row>
    <row r="18" spans="1:24" s="103" customFormat="1">
      <c r="A18" s="186"/>
      <c r="B18" s="186" t="s">
        <v>542</v>
      </c>
      <c r="D18" s="16">
        <v>134467</v>
      </c>
      <c r="E18" s="21"/>
      <c r="F18" s="70">
        <v>6</v>
      </c>
      <c r="G18" s="21"/>
      <c r="H18" s="16">
        <v>0</v>
      </c>
      <c r="I18" s="21"/>
      <c r="J18" s="16">
        <v>0</v>
      </c>
      <c r="K18" s="21"/>
      <c r="L18" s="70">
        <v>0</v>
      </c>
      <c r="M18" s="21"/>
      <c r="N18" s="70">
        <v>861</v>
      </c>
      <c r="O18" s="418" t="s">
        <v>598</v>
      </c>
      <c r="P18" s="166"/>
      <c r="Q18" s="26"/>
      <c r="R18" s="448">
        <f>SUM(D18:N18)</f>
        <v>135334</v>
      </c>
      <c r="S18" s="105"/>
      <c r="T18" s="105"/>
      <c r="U18" s="105"/>
      <c r="V18" s="105"/>
      <c r="W18" s="105"/>
      <c r="X18" s="105"/>
    </row>
    <row r="19" spans="1:24" s="103" customFormat="1">
      <c r="A19" s="186"/>
      <c r="B19" s="186" t="s">
        <v>581</v>
      </c>
      <c r="D19" s="16">
        <v>0</v>
      </c>
      <c r="E19" s="21"/>
      <c r="F19" s="70">
        <v>58142</v>
      </c>
      <c r="G19" s="21"/>
      <c r="H19" s="70">
        <v>0</v>
      </c>
      <c r="I19" s="2"/>
      <c r="J19" s="16">
        <v>0</v>
      </c>
      <c r="K19" s="2"/>
      <c r="L19" s="70">
        <v>3607</v>
      </c>
      <c r="M19" s="2"/>
      <c r="N19" s="70">
        <v>3902</v>
      </c>
      <c r="O19" s="418" t="s">
        <v>598</v>
      </c>
      <c r="P19" s="166"/>
      <c r="Q19" s="26"/>
      <c r="R19" s="448">
        <f>SUM(D19:N19)</f>
        <v>65651</v>
      </c>
      <c r="S19" s="105"/>
      <c r="T19" s="105"/>
      <c r="U19" s="105"/>
      <c r="V19" s="105"/>
      <c r="W19" s="105"/>
      <c r="X19" s="105"/>
    </row>
    <row r="20" spans="1:24" s="103" customFormat="1">
      <c r="A20" s="186"/>
      <c r="B20" s="186" t="s">
        <v>433</v>
      </c>
      <c r="D20" s="214">
        <f>SUM(D15:D19)</f>
        <v>2456330</v>
      </c>
      <c r="E20" s="21"/>
      <c r="F20" s="214">
        <f>SUM(F15:F19)</f>
        <v>65566</v>
      </c>
      <c r="G20" s="21"/>
      <c r="H20" s="214">
        <f>SUM(H15:H19)</f>
        <v>0</v>
      </c>
      <c r="I20" s="21"/>
      <c r="J20" s="214">
        <f>SUM(J15:J19)</f>
        <v>0</v>
      </c>
      <c r="K20" s="21"/>
      <c r="L20" s="214">
        <f>SUM(L15:L19)</f>
        <v>9880</v>
      </c>
      <c r="M20" s="21"/>
      <c r="N20" s="214">
        <f>SUM(N15:N19)</f>
        <v>7985</v>
      </c>
      <c r="O20" s="387"/>
      <c r="P20" s="166"/>
      <c r="Q20" s="26"/>
      <c r="R20" s="216">
        <f>SUM(R15:R19)</f>
        <v>2539761</v>
      </c>
      <c r="S20" s="105"/>
      <c r="T20" s="105"/>
      <c r="U20" s="105"/>
      <c r="V20" s="105"/>
      <c r="W20" s="105"/>
      <c r="X20" s="105"/>
    </row>
    <row r="21" spans="1:24">
      <c r="D21" s="21"/>
      <c r="E21" s="21"/>
      <c r="F21" s="21"/>
      <c r="G21" s="21"/>
      <c r="H21" s="21"/>
      <c r="I21" s="21"/>
      <c r="J21" s="21"/>
      <c r="K21" s="21"/>
      <c r="L21" s="21"/>
      <c r="M21" s="21"/>
      <c r="N21" s="21"/>
      <c r="O21" s="387"/>
      <c r="P21" s="166"/>
      <c r="Q21" s="26"/>
      <c r="R21" s="72"/>
      <c r="S21" s="105"/>
      <c r="T21" s="29"/>
      <c r="U21" s="29"/>
      <c r="V21" s="29"/>
      <c r="W21" s="29"/>
      <c r="X21" s="29"/>
    </row>
    <row r="22" spans="1:24">
      <c r="A22" s="199" t="s">
        <v>404</v>
      </c>
      <c r="C22" s="7"/>
      <c r="D22" s="213">
        <f>D12-D20</f>
        <v>724477</v>
      </c>
      <c r="E22" s="21"/>
      <c r="F22" s="213">
        <f>F12-F20</f>
        <v>8880</v>
      </c>
      <c r="G22" s="21"/>
      <c r="H22" s="213">
        <f>H12-H20</f>
        <v>0</v>
      </c>
      <c r="I22" s="21"/>
      <c r="J22" s="213">
        <f>J12-J20</f>
        <v>0</v>
      </c>
      <c r="K22" s="21"/>
      <c r="L22" s="213">
        <f>L12-L20</f>
        <v>-7070</v>
      </c>
      <c r="M22" s="21"/>
      <c r="N22" s="213">
        <f>N12-N20</f>
        <v>-2403</v>
      </c>
      <c r="O22" s="387"/>
      <c r="P22" s="166"/>
      <c r="Q22" s="26"/>
      <c r="R22" s="218">
        <f>R12-R20</f>
        <v>723884</v>
      </c>
      <c r="S22" s="105"/>
      <c r="T22" s="29"/>
      <c r="U22" s="29"/>
      <c r="V22" s="29"/>
      <c r="W22" s="29"/>
      <c r="X22" s="29"/>
    </row>
    <row r="23" spans="1:24">
      <c r="A23" s="200"/>
      <c r="D23" s="21"/>
      <c r="E23" s="21"/>
      <c r="F23" s="70"/>
      <c r="G23" s="21"/>
      <c r="H23" s="70"/>
      <c r="I23" s="21"/>
      <c r="J23" s="70"/>
      <c r="K23" s="21"/>
      <c r="L23" s="70"/>
      <c r="M23" s="21"/>
      <c r="N23" s="70"/>
      <c r="O23" s="387"/>
      <c r="P23" s="166"/>
      <c r="Q23" s="26"/>
      <c r="R23" s="217"/>
      <c r="S23" s="105"/>
      <c r="T23" s="29"/>
      <c r="U23" s="29"/>
      <c r="V23" s="29"/>
      <c r="W23" s="29"/>
      <c r="X23" s="29"/>
    </row>
    <row r="24" spans="1:24">
      <c r="A24" s="199" t="s">
        <v>468</v>
      </c>
      <c r="C24" s="7"/>
      <c r="D24" s="21"/>
      <c r="E24" s="21"/>
      <c r="F24" s="70"/>
      <c r="G24" s="21"/>
      <c r="H24" s="70"/>
      <c r="I24" s="21"/>
      <c r="J24" s="70"/>
      <c r="K24" s="21"/>
      <c r="L24" s="70"/>
      <c r="M24" s="21"/>
      <c r="N24" s="70"/>
      <c r="O24" s="387"/>
      <c r="P24" s="166"/>
      <c r="Q24" s="26"/>
      <c r="R24" s="217"/>
      <c r="S24" s="105"/>
      <c r="T24" s="29"/>
      <c r="U24" s="29"/>
      <c r="V24" s="29"/>
      <c r="W24" s="29"/>
      <c r="X24" s="29"/>
    </row>
    <row r="25" spans="1:24" s="103" customFormat="1">
      <c r="A25" s="186"/>
      <c r="B25" s="186" t="s">
        <v>553</v>
      </c>
      <c r="D25" s="70">
        <v>22066</v>
      </c>
      <c r="E25" s="2"/>
      <c r="F25" s="70">
        <v>0</v>
      </c>
      <c r="G25" s="2"/>
      <c r="H25" s="70">
        <v>0</v>
      </c>
      <c r="I25" s="21"/>
      <c r="J25" s="16">
        <v>0</v>
      </c>
      <c r="K25" s="21"/>
      <c r="L25" s="16">
        <v>0</v>
      </c>
      <c r="M25" s="21"/>
      <c r="N25" s="16">
        <v>0</v>
      </c>
      <c r="O25" s="387"/>
      <c r="P25" s="166"/>
      <c r="Q25" s="26"/>
      <c r="R25" s="448">
        <f>SUM(D25:N25)</f>
        <v>22066</v>
      </c>
      <c r="S25" s="105"/>
      <c r="T25" s="105"/>
      <c r="U25" s="105"/>
      <c r="V25" s="105"/>
      <c r="W25" s="105"/>
      <c r="X25" s="105"/>
    </row>
    <row r="26" spans="1:24" s="103" customFormat="1">
      <c r="A26" s="186"/>
      <c r="B26" s="186" t="s">
        <v>554</v>
      </c>
      <c r="D26" s="70">
        <f>6622+2334</f>
        <v>8956</v>
      </c>
      <c r="E26" s="21"/>
      <c r="F26" s="70">
        <v>-19</v>
      </c>
      <c r="G26" s="21"/>
      <c r="H26" s="70">
        <v>0</v>
      </c>
      <c r="I26" s="21"/>
      <c r="J26" s="70">
        <f>2574-110</f>
        <v>2464</v>
      </c>
      <c r="K26" s="21"/>
      <c r="L26" s="70">
        <f>360294+572</f>
        <v>360866</v>
      </c>
      <c r="M26" s="21"/>
      <c r="N26" s="70">
        <f>-360188-5711</f>
        <v>-365899</v>
      </c>
      <c r="O26" s="418" t="s">
        <v>569</v>
      </c>
      <c r="P26" s="166"/>
      <c r="Q26" s="26"/>
      <c r="R26" s="448">
        <f>SUM(D26:N26)</f>
        <v>6368</v>
      </c>
      <c r="S26" s="105"/>
      <c r="T26" s="105"/>
      <c r="U26" s="105"/>
      <c r="V26" s="105"/>
      <c r="W26" s="105"/>
      <c r="X26" s="105"/>
    </row>
    <row r="27" spans="1:24" s="103" customFormat="1">
      <c r="A27" s="186"/>
      <c r="B27" s="186" t="s">
        <v>260</v>
      </c>
      <c r="D27" s="70">
        <v>-15859</v>
      </c>
      <c r="E27" s="21"/>
      <c r="F27" s="70">
        <v>157</v>
      </c>
      <c r="G27" s="21"/>
      <c r="H27" s="70">
        <v>0</v>
      </c>
      <c r="I27" s="21"/>
      <c r="J27" s="70">
        <v>-720</v>
      </c>
      <c r="K27" s="21"/>
      <c r="L27" s="70">
        <v>-1456</v>
      </c>
      <c r="M27" s="21"/>
      <c r="N27" s="70">
        <f>8+8106</f>
        <v>8114</v>
      </c>
      <c r="O27" s="418" t="s">
        <v>598</v>
      </c>
      <c r="P27" s="166"/>
      <c r="Q27" s="26"/>
      <c r="R27" s="448">
        <f>SUM(D27:N27)</f>
        <v>-9764</v>
      </c>
      <c r="S27" s="105"/>
      <c r="T27" s="105"/>
      <c r="U27" s="105"/>
      <c r="V27" s="105"/>
      <c r="W27" s="105"/>
      <c r="X27" s="105"/>
    </row>
    <row r="28" spans="1:24" s="103" customFormat="1">
      <c r="A28" s="186"/>
      <c r="B28" s="186" t="s">
        <v>433</v>
      </c>
      <c r="D28" s="215">
        <f>SUM(D25:D27)</f>
        <v>15163</v>
      </c>
      <c r="E28" s="21"/>
      <c r="F28" s="215">
        <f>SUM(F25:F27)</f>
        <v>138</v>
      </c>
      <c r="G28" s="21"/>
      <c r="H28" s="215">
        <f>SUM(H25:H27)</f>
        <v>0</v>
      </c>
      <c r="I28" s="21"/>
      <c r="J28" s="215">
        <f>SUM(J25:J27)</f>
        <v>1744</v>
      </c>
      <c r="K28" s="21"/>
      <c r="L28" s="215">
        <f>SUM(L25:L27)</f>
        <v>359410</v>
      </c>
      <c r="M28" s="21"/>
      <c r="N28" s="215">
        <f>SUM(N25:N27)</f>
        <v>-357785</v>
      </c>
      <c r="O28" s="387"/>
      <c r="P28" s="166"/>
      <c r="Q28" s="26"/>
      <c r="R28" s="219">
        <f>SUM(R25:R27)</f>
        <v>18670</v>
      </c>
      <c r="S28" s="105"/>
      <c r="T28" s="105"/>
      <c r="U28" s="105"/>
      <c r="V28" s="105"/>
      <c r="W28" s="105"/>
      <c r="X28" s="105"/>
    </row>
    <row r="29" spans="1:24">
      <c r="D29" s="16"/>
      <c r="E29" s="21"/>
      <c r="F29" s="16"/>
      <c r="G29" s="21"/>
      <c r="H29" s="16"/>
      <c r="I29" s="21"/>
      <c r="J29" s="16"/>
      <c r="K29" s="21"/>
      <c r="L29" s="16"/>
      <c r="M29" s="21"/>
      <c r="N29" s="16"/>
      <c r="O29" s="387"/>
      <c r="P29" s="166"/>
      <c r="Q29" s="26"/>
      <c r="R29" s="77"/>
      <c r="S29" s="105"/>
      <c r="T29" s="29"/>
      <c r="U29" s="29"/>
      <c r="V29" s="29"/>
      <c r="W29" s="29"/>
      <c r="X29" s="29"/>
    </row>
    <row r="30" spans="1:24">
      <c r="A30" s="199" t="s">
        <v>411</v>
      </c>
      <c r="C30" s="7"/>
      <c r="D30" s="21"/>
      <c r="E30" s="21"/>
      <c r="F30" s="70"/>
      <c r="G30" s="21"/>
      <c r="H30" s="70"/>
      <c r="I30" s="21"/>
      <c r="J30" s="70"/>
      <c r="K30" s="21"/>
      <c r="L30" s="70"/>
      <c r="M30" s="21"/>
      <c r="N30" s="70"/>
      <c r="O30" s="387"/>
      <c r="P30" s="166"/>
      <c r="Q30" s="26"/>
      <c r="R30" s="217"/>
      <c r="S30" s="105"/>
      <c r="T30" s="29"/>
      <c r="U30" s="29"/>
      <c r="V30" s="29"/>
      <c r="W30" s="29"/>
      <c r="X30" s="29"/>
    </row>
    <row r="31" spans="1:24" s="103" customFormat="1">
      <c r="A31" s="186"/>
      <c r="B31" s="186" t="s">
        <v>555</v>
      </c>
      <c r="D31" s="70">
        <v>229828</v>
      </c>
      <c r="E31" s="21"/>
      <c r="F31" s="70">
        <v>1471</v>
      </c>
      <c r="G31" s="21"/>
      <c r="H31" s="70">
        <v>0</v>
      </c>
      <c r="I31" s="21"/>
      <c r="J31" s="70">
        <v>190</v>
      </c>
      <c r="K31" s="21"/>
      <c r="L31" s="70">
        <v>14346</v>
      </c>
      <c r="M31" s="21"/>
      <c r="N31" s="70">
        <v>-1661</v>
      </c>
      <c r="O31" s="418" t="s">
        <v>569</v>
      </c>
      <c r="P31" s="166"/>
      <c r="Q31" s="26"/>
      <c r="R31" s="448">
        <f>SUM(D31:N31)</f>
        <v>244174</v>
      </c>
      <c r="S31" s="105"/>
      <c r="T31" s="105"/>
      <c r="U31" s="105"/>
      <c r="V31" s="105"/>
      <c r="W31" s="105"/>
      <c r="X31" s="105"/>
    </row>
    <row r="32" spans="1:24" s="103" customFormat="1">
      <c r="A32" s="186"/>
      <c r="B32" s="186" t="s">
        <v>233</v>
      </c>
      <c r="D32" s="213">
        <v>-16479</v>
      </c>
      <c r="E32" s="21"/>
      <c r="F32" s="213">
        <v>-60</v>
      </c>
      <c r="G32" s="21"/>
      <c r="H32" s="213">
        <v>0</v>
      </c>
      <c r="I32" s="21"/>
      <c r="J32" s="213">
        <v>0</v>
      </c>
      <c r="K32" s="21"/>
      <c r="L32" s="70">
        <v>0</v>
      </c>
      <c r="M32" s="21"/>
      <c r="N32" s="213">
        <v>0</v>
      </c>
      <c r="O32" s="387"/>
      <c r="P32" s="166"/>
      <c r="Q32" s="26"/>
      <c r="R32" s="448">
        <f>SUM(D32:N32)</f>
        <v>-16539</v>
      </c>
      <c r="S32" s="105"/>
      <c r="T32" s="105"/>
      <c r="U32" s="105"/>
      <c r="V32" s="105"/>
      <c r="W32" s="105"/>
      <c r="X32" s="105"/>
    </row>
    <row r="33" spans="1:24" s="103" customFormat="1">
      <c r="A33" s="186"/>
      <c r="B33" s="186" t="s">
        <v>433</v>
      </c>
      <c r="D33" s="213">
        <f>SUM(D31:D32)</f>
        <v>213349</v>
      </c>
      <c r="E33" s="21"/>
      <c r="F33" s="213">
        <f>SUM(F31:F32)</f>
        <v>1411</v>
      </c>
      <c r="G33" s="21"/>
      <c r="H33" s="213">
        <f>SUM(H31:H32)</f>
        <v>0</v>
      </c>
      <c r="I33" s="21"/>
      <c r="J33" s="213">
        <f>SUM(J31:J32)</f>
        <v>190</v>
      </c>
      <c r="K33" s="21"/>
      <c r="L33" s="215">
        <f>SUM(L31:L32)</f>
        <v>14346</v>
      </c>
      <c r="M33" s="21"/>
      <c r="N33" s="213">
        <f>SUM(N31:N32)</f>
        <v>-1661</v>
      </c>
      <c r="O33" s="387"/>
      <c r="P33" s="166"/>
      <c r="Q33" s="26"/>
      <c r="R33" s="216">
        <f>SUM(R31:R32)</f>
        <v>227635</v>
      </c>
      <c r="S33" s="105"/>
      <c r="T33" s="105"/>
      <c r="U33" s="105"/>
      <c r="V33" s="105"/>
      <c r="W33" s="105"/>
      <c r="X33" s="105"/>
    </row>
    <row r="34" spans="1:24">
      <c r="D34" s="21"/>
      <c r="E34" s="21"/>
      <c r="F34" s="70"/>
      <c r="G34" s="21"/>
      <c r="H34" s="70"/>
      <c r="I34" s="21"/>
      <c r="J34" s="70"/>
      <c r="K34" s="21"/>
      <c r="L34" s="70"/>
      <c r="M34" s="21"/>
      <c r="N34" s="70"/>
      <c r="O34" s="387"/>
      <c r="P34" s="166"/>
      <c r="Q34" s="26"/>
      <c r="R34" s="217"/>
      <c r="S34" s="105"/>
      <c r="T34" s="29"/>
      <c r="U34" s="29"/>
      <c r="V34" s="29"/>
      <c r="W34" s="29"/>
      <c r="X34" s="29"/>
    </row>
    <row r="35" spans="1:24" ht="25.5" customHeight="1">
      <c r="A35" s="833" t="s">
        <v>655</v>
      </c>
      <c r="B35" s="833"/>
      <c r="C35" s="7"/>
      <c r="D35" s="21">
        <f>D22+D28-D33</f>
        <v>526291</v>
      </c>
      <c r="E35" s="21"/>
      <c r="F35" s="21">
        <f>F22+F28-F33</f>
        <v>7607</v>
      </c>
      <c r="G35" s="21"/>
      <c r="H35" s="21">
        <f>H22+H28-H33</f>
        <v>0</v>
      </c>
      <c r="I35" s="21"/>
      <c r="J35" s="21">
        <f>J22+J28-J33</f>
        <v>1554</v>
      </c>
      <c r="K35" s="21"/>
      <c r="L35" s="21">
        <f>L22+L28-L33</f>
        <v>337994</v>
      </c>
      <c r="M35" s="21"/>
      <c r="N35" s="21">
        <f>N22+N28-N33</f>
        <v>-358527</v>
      </c>
      <c r="O35" s="387"/>
      <c r="P35" s="166"/>
      <c r="Q35" s="26"/>
      <c r="R35" s="72">
        <f>R22+R28-R33</f>
        <v>514919</v>
      </c>
      <c r="S35" s="105"/>
      <c r="T35" s="29"/>
      <c r="U35" s="29"/>
      <c r="V35" s="29"/>
      <c r="W35" s="29"/>
      <c r="X35" s="29"/>
    </row>
    <row r="36" spans="1:24">
      <c r="A36" s="200"/>
      <c r="B36" s="199"/>
      <c r="C36" s="7"/>
      <c r="D36" s="21"/>
      <c r="E36" s="21"/>
      <c r="F36" s="21"/>
      <c r="G36" s="21"/>
      <c r="H36" s="21"/>
      <c r="I36" s="21"/>
      <c r="J36" s="21"/>
      <c r="K36" s="21"/>
      <c r="L36" s="21">
        <v>0</v>
      </c>
      <c r="M36" s="21"/>
      <c r="N36" s="21"/>
      <c r="O36" s="387"/>
      <c r="P36" s="166"/>
      <c r="Q36" s="26"/>
      <c r="R36" s="72"/>
      <c r="S36" s="105"/>
      <c r="T36" s="29"/>
      <c r="U36" s="29"/>
      <c r="V36" s="29"/>
      <c r="W36" s="29"/>
      <c r="X36" s="29"/>
    </row>
    <row r="37" spans="1:24">
      <c r="A37" s="199" t="s">
        <v>450</v>
      </c>
      <c r="B37" s="200"/>
      <c r="C37" s="7"/>
      <c r="D37" s="213">
        <v>170465</v>
      </c>
      <c r="E37" s="21"/>
      <c r="F37" s="213">
        <v>2871</v>
      </c>
      <c r="G37" s="21"/>
      <c r="H37" s="213">
        <v>0</v>
      </c>
      <c r="I37" s="21"/>
      <c r="J37" s="213">
        <v>0</v>
      </c>
      <c r="K37" s="21"/>
      <c r="L37" s="212">
        <v>-9015</v>
      </c>
      <c r="M37" s="21"/>
      <c r="N37" s="212">
        <v>0</v>
      </c>
      <c r="O37" s="387"/>
      <c r="P37" s="166"/>
      <c r="Q37" s="26"/>
      <c r="R37" s="258">
        <f>SUM(D37:N37)</f>
        <v>164321</v>
      </c>
      <c r="S37" s="105"/>
      <c r="T37" s="29"/>
      <c r="U37" s="29"/>
      <c r="V37" s="29"/>
      <c r="W37" s="29"/>
      <c r="X37" s="29"/>
    </row>
    <row r="38" spans="1:24">
      <c r="A38" s="200"/>
      <c r="B38" s="200"/>
      <c r="D38" s="21"/>
      <c r="E38" s="21"/>
      <c r="F38" s="70"/>
      <c r="G38" s="21"/>
      <c r="H38" s="70"/>
      <c r="I38" s="21"/>
      <c r="J38" s="70"/>
      <c r="K38" s="21"/>
      <c r="L38" s="70"/>
      <c r="M38" s="21"/>
      <c r="N38" s="70"/>
      <c r="O38" s="387"/>
      <c r="P38" s="166"/>
      <c r="Q38" s="26"/>
      <c r="R38" s="217"/>
      <c r="S38" s="105"/>
      <c r="T38" s="29"/>
      <c r="U38" s="29"/>
      <c r="V38" s="29"/>
      <c r="W38" s="29"/>
      <c r="X38" s="29"/>
    </row>
    <row r="39" spans="1:24">
      <c r="A39" s="199" t="s">
        <v>405</v>
      </c>
      <c r="B39" s="200"/>
      <c r="C39" s="7"/>
      <c r="D39" s="21">
        <f>D35-D37</f>
        <v>355826</v>
      </c>
      <c r="E39" s="21"/>
      <c r="F39" s="70">
        <f>F35-F37</f>
        <v>4736</v>
      </c>
      <c r="G39" s="21"/>
      <c r="H39" s="70">
        <f>H35-H37</f>
        <v>0</v>
      </c>
      <c r="I39" s="21"/>
      <c r="J39" s="70">
        <f>J35-J37</f>
        <v>1554</v>
      </c>
      <c r="K39" s="21"/>
      <c r="L39" s="70">
        <f>L35-L37</f>
        <v>347009</v>
      </c>
      <c r="M39" s="21"/>
      <c r="N39" s="70">
        <f>N35-N37</f>
        <v>-358527</v>
      </c>
      <c r="O39" s="387"/>
      <c r="P39" s="166"/>
      <c r="Q39" s="26"/>
      <c r="R39" s="217">
        <f>R35-R37</f>
        <v>350598</v>
      </c>
      <c r="S39" s="105"/>
      <c r="T39" s="29"/>
      <c r="U39" s="29"/>
      <c r="V39" s="29"/>
      <c r="W39" s="29"/>
      <c r="X39" s="29"/>
    </row>
    <row r="40" spans="1:24" s="103" customFormat="1" ht="25.5" customHeight="1">
      <c r="A40" s="834" t="s">
        <v>85</v>
      </c>
      <c r="B40" s="834"/>
      <c r="C40" s="121"/>
      <c r="D40" s="212">
        <v>0</v>
      </c>
      <c r="E40" s="21"/>
      <c r="F40" s="213">
        <v>25616</v>
      </c>
      <c r="G40" s="21"/>
      <c r="H40" s="213">
        <v>-9049</v>
      </c>
      <c r="I40" s="16"/>
      <c r="J40" s="212">
        <v>0</v>
      </c>
      <c r="K40" s="16"/>
      <c r="L40" s="212">
        <v>3044</v>
      </c>
      <c r="M40" s="16"/>
      <c r="N40" s="212">
        <v>0</v>
      </c>
      <c r="O40" s="387"/>
      <c r="P40" s="166"/>
      <c r="Q40" s="26"/>
      <c r="R40" s="258">
        <f>SUM(D40:N40)</f>
        <v>19611</v>
      </c>
      <c r="S40" s="105"/>
      <c r="T40" s="105"/>
      <c r="U40" s="105"/>
      <c r="V40" s="105"/>
      <c r="W40" s="105"/>
      <c r="X40" s="105"/>
    </row>
    <row r="41" spans="1:24">
      <c r="D41" s="21"/>
      <c r="E41" s="21"/>
      <c r="F41" s="70"/>
      <c r="G41" s="21"/>
      <c r="H41" s="70"/>
      <c r="I41" s="21"/>
      <c r="J41" s="70"/>
      <c r="K41" s="21"/>
      <c r="L41" s="70"/>
      <c r="M41" s="21"/>
      <c r="N41" s="70"/>
      <c r="O41" s="387"/>
      <c r="P41" s="166"/>
      <c r="Q41" s="26"/>
      <c r="R41" s="217"/>
      <c r="S41" s="105"/>
      <c r="T41" s="29"/>
      <c r="U41" s="29"/>
      <c r="V41" s="29"/>
      <c r="W41" s="29"/>
      <c r="X41" s="29"/>
    </row>
    <row r="42" spans="1:24">
      <c r="A42" s="199" t="s">
        <v>364</v>
      </c>
      <c r="C42" s="7"/>
      <c r="D42" s="16">
        <f>SUM(D39:D41)</f>
        <v>355826</v>
      </c>
      <c r="E42" s="21"/>
      <c r="F42" s="16">
        <f>SUM(F39:F41)</f>
        <v>30352</v>
      </c>
      <c r="G42" s="21"/>
      <c r="H42" s="16">
        <f>SUM(H39:H41)</f>
        <v>-9049</v>
      </c>
      <c r="I42" s="16"/>
      <c r="J42" s="16">
        <f>SUM(J39:J41)</f>
        <v>1554</v>
      </c>
      <c r="K42" s="16"/>
      <c r="L42" s="16">
        <f>SUM(L39:L41)</f>
        <v>350053</v>
      </c>
      <c r="M42" s="16"/>
      <c r="N42" s="16">
        <f>SUM(N39:N41)</f>
        <v>-358527</v>
      </c>
      <c r="O42" s="387"/>
      <c r="P42" s="166"/>
      <c r="Q42" s="26"/>
      <c r="R42" s="72">
        <f>SUM(R39:R41)</f>
        <v>370209</v>
      </c>
      <c r="S42" s="105"/>
      <c r="T42" s="29"/>
      <c r="U42" s="29"/>
      <c r="V42" s="29"/>
      <c r="W42" s="29"/>
      <c r="X42" s="29"/>
    </row>
    <row r="43" spans="1:24">
      <c r="D43" s="10"/>
      <c r="E43" s="4"/>
      <c r="F43" s="4"/>
      <c r="G43" s="4"/>
      <c r="H43" s="10"/>
      <c r="I43" s="4"/>
      <c r="J43" s="10"/>
      <c r="K43" s="4"/>
      <c r="L43" s="10"/>
      <c r="M43" s="2"/>
      <c r="N43" s="9"/>
      <c r="O43" s="60"/>
      <c r="P43" s="166"/>
      <c r="Q43" s="2"/>
      <c r="R43" s="8"/>
    </row>
    <row r="44" spans="1:24">
      <c r="B44" s="186" t="s">
        <v>332</v>
      </c>
      <c r="D44" s="259">
        <v>20163</v>
      </c>
      <c r="E44" s="22"/>
      <c r="F44" s="259">
        <v>0</v>
      </c>
      <c r="G44" s="22"/>
      <c r="H44" s="213">
        <v>-7</v>
      </c>
      <c r="I44" s="22"/>
      <c r="J44" s="259">
        <v>0</v>
      </c>
      <c r="K44" s="22"/>
      <c r="L44" s="259">
        <v>0</v>
      </c>
      <c r="M44" s="22"/>
      <c r="N44" s="259">
        <v>0</v>
      </c>
      <c r="O44" s="388"/>
      <c r="P44" s="166"/>
      <c r="Q44" s="22"/>
      <c r="R44" s="258">
        <f>SUM(D44:N44)</f>
        <v>20156</v>
      </c>
    </row>
    <row r="45" spans="1:24">
      <c r="D45" s="10"/>
      <c r="E45" s="4"/>
      <c r="F45" s="4"/>
      <c r="G45" s="4"/>
      <c r="H45" s="10"/>
      <c r="I45" s="4"/>
      <c r="J45" s="10"/>
      <c r="K45" s="4"/>
      <c r="L45" s="10"/>
      <c r="M45" s="2"/>
      <c r="N45" s="9"/>
      <c r="O45" s="60"/>
      <c r="P45" s="166"/>
      <c r="Q45" s="2"/>
      <c r="R45" s="8"/>
    </row>
    <row r="46" spans="1:24" ht="13.5" thickBot="1">
      <c r="A46" s="193" t="s">
        <v>676</v>
      </c>
      <c r="D46" s="220">
        <f>+D42-D44</f>
        <v>335663</v>
      </c>
      <c r="E46" s="22"/>
      <c r="F46" s="220">
        <f>+F42-F44</f>
        <v>30352</v>
      </c>
      <c r="G46" s="22"/>
      <c r="H46" s="220">
        <f>+H42-H44</f>
        <v>-9042</v>
      </c>
      <c r="I46" s="22"/>
      <c r="J46" s="220">
        <f>+J42-J44</f>
        <v>1554</v>
      </c>
      <c r="K46" s="22"/>
      <c r="L46" s="220">
        <f>+L42-L44</f>
        <v>350053</v>
      </c>
      <c r="M46" s="22"/>
      <c r="N46" s="220">
        <f>+N42-N44</f>
        <v>-358527</v>
      </c>
      <c r="O46" s="388"/>
      <c r="P46" s="407">
        <f>SUM(P42:P44)</f>
        <v>0</v>
      </c>
      <c r="Q46" s="22"/>
      <c r="R46" s="221">
        <f>+R42-R44</f>
        <v>350053</v>
      </c>
    </row>
    <row r="47" spans="1:24" ht="13.5" thickTop="1">
      <c r="D47" s="10"/>
      <c r="E47" s="4"/>
      <c r="F47" s="4"/>
      <c r="G47" s="4"/>
      <c r="H47" s="10"/>
      <c r="I47" s="4"/>
      <c r="J47" s="10"/>
      <c r="K47" s="4"/>
      <c r="L47" s="10"/>
      <c r="M47" s="2"/>
      <c r="N47" s="9"/>
      <c r="O47" s="60"/>
      <c r="P47" s="2"/>
      <c r="Q47" s="2"/>
      <c r="R47" s="8"/>
    </row>
    <row r="48" spans="1:24">
      <c r="D48" s="10"/>
      <c r="E48" s="4"/>
      <c r="F48" s="4"/>
      <c r="G48" s="4"/>
      <c r="H48" s="10"/>
      <c r="I48" s="4"/>
      <c r="J48" s="10"/>
      <c r="K48" s="4"/>
      <c r="L48" s="10"/>
      <c r="M48" s="2"/>
      <c r="N48" s="9"/>
      <c r="O48" s="60"/>
      <c r="P48" s="2"/>
      <c r="Q48" s="2"/>
      <c r="R48" s="8"/>
    </row>
    <row r="49" spans="1:18">
      <c r="A49" s="199" t="s">
        <v>472</v>
      </c>
      <c r="B49" s="193"/>
      <c r="C49" s="7"/>
      <c r="D49" s="10"/>
      <c r="E49" s="4"/>
      <c r="F49" s="4"/>
      <c r="G49" s="4"/>
      <c r="H49" s="10"/>
      <c r="I49" s="4"/>
      <c r="J49" s="10"/>
      <c r="K49" s="4"/>
      <c r="L49" s="10"/>
      <c r="M49" s="2"/>
      <c r="N49" s="9"/>
      <c r="O49" s="60"/>
      <c r="P49" s="2"/>
      <c r="Q49" s="2"/>
      <c r="R49" s="8"/>
    </row>
    <row r="50" spans="1:18" ht="6.75" customHeight="1">
      <c r="D50" s="10"/>
      <c r="E50" s="4"/>
      <c r="F50" s="4"/>
      <c r="G50" s="4"/>
      <c r="H50" s="10"/>
      <c r="I50" s="4"/>
      <c r="J50" s="10"/>
      <c r="K50" s="4"/>
      <c r="L50" s="10"/>
      <c r="M50" s="2"/>
      <c r="N50" s="9"/>
      <c r="O50" s="60"/>
      <c r="P50" s="2"/>
      <c r="Q50" s="2"/>
      <c r="R50" s="449"/>
    </row>
    <row r="51" spans="1:18">
      <c r="A51" s="201" t="s">
        <v>497</v>
      </c>
      <c r="B51" s="203" t="s">
        <v>572</v>
      </c>
      <c r="D51" s="113"/>
      <c r="E51" s="114"/>
      <c r="F51" s="114"/>
      <c r="G51" s="114"/>
      <c r="H51" s="113"/>
      <c r="I51" s="114"/>
      <c r="J51" s="113"/>
      <c r="K51" s="114"/>
      <c r="L51" s="113"/>
    </row>
    <row r="52" spans="1:18">
      <c r="A52" s="203" t="s">
        <v>569</v>
      </c>
      <c r="B52" s="203" t="s">
        <v>573</v>
      </c>
      <c r="D52" s="113"/>
      <c r="E52" s="114"/>
      <c r="F52" s="114"/>
      <c r="G52" s="114"/>
      <c r="H52" s="113"/>
      <c r="I52" s="114"/>
      <c r="J52" s="113"/>
      <c r="K52" s="114"/>
      <c r="L52" s="113"/>
    </row>
    <row r="53" spans="1:18">
      <c r="A53" s="203" t="s">
        <v>598</v>
      </c>
      <c r="B53" s="203" t="s">
        <v>498</v>
      </c>
      <c r="D53" s="113"/>
      <c r="E53" s="114"/>
      <c r="F53" s="114"/>
      <c r="G53" s="114"/>
      <c r="H53" s="113"/>
      <c r="I53" s="114"/>
      <c r="J53" s="113"/>
      <c r="K53" s="114"/>
      <c r="L53" s="113"/>
    </row>
    <row r="54" spans="1:18">
      <c r="D54" s="113"/>
      <c r="E54" s="114"/>
      <c r="F54" s="114"/>
      <c r="G54" s="114"/>
      <c r="H54" s="113"/>
      <c r="I54" s="114"/>
      <c r="J54" s="113"/>
      <c r="K54" s="114"/>
      <c r="L54" s="113"/>
    </row>
    <row r="55" spans="1:18">
      <c r="D55" s="113"/>
      <c r="E55" s="114"/>
      <c r="F55" s="114"/>
      <c r="G55" s="114"/>
      <c r="H55" s="113"/>
      <c r="I55" s="114"/>
      <c r="J55" s="113"/>
      <c r="K55" s="114"/>
      <c r="L55" s="113"/>
    </row>
    <row r="56" spans="1:18">
      <c r="D56" s="113"/>
      <c r="E56" s="114"/>
      <c r="F56" s="114"/>
      <c r="G56" s="114"/>
      <c r="H56" s="113"/>
      <c r="I56" s="114"/>
      <c r="J56" s="113"/>
      <c r="K56" s="114"/>
      <c r="L56" s="113"/>
    </row>
    <row r="57" spans="1:18">
      <c r="D57" s="113"/>
      <c r="E57" s="114"/>
      <c r="F57" s="114"/>
      <c r="G57" s="114"/>
      <c r="H57" s="113"/>
      <c r="I57" s="114"/>
      <c r="J57" s="113"/>
      <c r="K57" s="114"/>
      <c r="L57" s="113"/>
    </row>
    <row r="58" spans="1:18">
      <c r="D58" s="113"/>
      <c r="E58" s="114"/>
      <c r="F58" s="114"/>
      <c r="G58" s="114"/>
      <c r="H58" s="113"/>
      <c r="I58" s="114"/>
      <c r="J58" s="113"/>
      <c r="K58" s="114"/>
      <c r="L58" s="113"/>
    </row>
    <row r="59" spans="1:18">
      <c r="D59" s="113"/>
      <c r="E59" s="114"/>
      <c r="F59" s="114"/>
      <c r="G59" s="114"/>
      <c r="H59" s="113"/>
      <c r="I59" s="114"/>
      <c r="J59" s="113"/>
      <c r="K59" s="114"/>
      <c r="L59" s="113"/>
    </row>
    <row r="60" spans="1:18">
      <c r="D60" s="113"/>
      <c r="E60" s="114"/>
      <c r="F60" s="114"/>
      <c r="G60" s="114"/>
      <c r="H60" s="113"/>
      <c r="I60" s="114"/>
      <c r="J60" s="113"/>
      <c r="K60" s="114"/>
      <c r="L60" s="113"/>
    </row>
    <row r="61" spans="1:18">
      <c r="D61" s="113"/>
      <c r="E61" s="114"/>
      <c r="F61" s="114"/>
      <c r="G61" s="114"/>
      <c r="H61" s="113"/>
      <c r="I61" s="114"/>
      <c r="J61" s="113"/>
      <c r="K61" s="114"/>
      <c r="L61" s="113"/>
    </row>
    <row r="62" spans="1:18">
      <c r="D62" s="113"/>
      <c r="E62" s="114"/>
      <c r="F62" s="114"/>
      <c r="G62" s="114"/>
      <c r="H62" s="113"/>
      <c r="I62" s="114"/>
      <c r="J62" s="113"/>
      <c r="K62" s="114"/>
      <c r="L62" s="113"/>
    </row>
    <row r="63" spans="1:18">
      <c r="D63" s="113"/>
      <c r="E63" s="114"/>
      <c r="F63" s="114"/>
      <c r="G63" s="114"/>
      <c r="H63" s="113"/>
      <c r="I63" s="114"/>
      <c r="J63" s="113"/>
      <c r="K63" s="114"/>
      <c r="L63" s="113"/>
    </row>
    <row r="64" spans="1:18">
      <c r="D64" s="113"/>
      <c r="E64" s="114"/>
      <c r="F64" s="114"/>
      <c r="G64" s="114"/>
      <c r="H64" s="113"/>
      <c r="I64" s="114"/>
      <c r="J64" s="113"/>
      <c r="K64" s="114"/>
      <c r="L64" s="113"/>
    </row>
    <row r="65" spans="4:12">
      <c r="D65" s="113"/>
      <c r="E65" s="114"/>
      <c r="F65" s="114"/>
      <c r="G65" s="114"/>
      <c r="H65" s="113"/>
      <c r="I65" s="114"/>
      <c r="J65" s="113"/>
      <c r="K65" s="114"/>
      <c r="L65" s="113"/>
    </row>
    <row r="66" spans="4:12">
      <c r="D66" s="113"/>
      <c r="E66" s="114"/>
      <c r="F66" s="114"/>
      <c r="G66" s="114"/>
      <c r="H66" s="113"/>
      <c r="I66" s="114"/>
      <c r="J66" s="113"/>
      <c r="K66" s="114"/>
      <c r="L66" s="113"/>
    </row>
    <row r="67" spans="4:12">
      <c r="D67" s="113"/>
      <c r="E67" s="114"/>
      <c r="F67" s="114"/>
      <c r="G67" s="114"/>
      <c r="H67" s="113"/>
      <c r="I67" s="114"/>
      <c r="J67" s="113"/>
      <c r="K67" s="114"/>
      <c r="L67" s="113"/>
    </row>
    <row r="68" spans="4:12">
      <c r="D68" s="113"/>
      <c r="E68" s="114"/>
      <c r="F68" s="114"/>
      <c r="G68" s="114"/>
      <c r="H68" s="113"/>
      <c r="I68" s="114"/>
      <c r="J68" s="113"/>
      <c r="K68" s="114"/>
      <c r="L68" s="113"/>
    </row>
    <row r="69" spans="4:12">
      <c r="D69" s="113"/>
      <c r="E69" s="114"/>
      <c r="F69" s="114"/>
      <c r="G69" s="114"/>
      <c r="H69" s="113"/>
      <c r="I69" s="114"/>
      <c r="J69" s="113"/>
      <c r="K69" s="114"/>
      <c r="L69" s="113"/>
    </row>
    <row r="70" spans="4:12">
      <c r="D70" s="113"/>
      <c r="E70" s="114"/>
      <c r="F70" s="114"/>
      <c r="G70" s="114"/>
      <c r="H70" s="113"/>
      <c r="I70" s="114"/>
      <c r="J70" s="113"/>
      <c r="K70" s="114"/>
      <c r="L70" s="113"/>
    </row>
    <row r="71" spans="4:12">
      <c r="D71" s="113"/>
      <c r="E71" s="114"/>
      <c r="F71" s="114"/>
      <c r="G71" s="114"/>
      <c r="H71" s="113"/>
      <c r="I71" s="114"/>
      <c r="J71" s="113"/>
      <c r="K71" s="114"/>
      <c r="L71" s="113"/>
    </row>
    <row r="72" spans="4:12">
      <c r="D72" s="113"/>
      <c r="E72" s="114"/>
      <c r="F72" s="114"/>
      <c r="G72" s="114"/>
      <c r="H72" s="113"/>
      <c r="I72" s="114"/>
      <c r="J72" s="113"/>
      <c r="K72" s="114"/>
      <c r="L72" s="113"/>
    </row>
    <row r="73" spans="4:12">
      <c r="D73" s="113"/>
      <c r="E73" s="114"/>
      <c r="F73" s="114"/>
      <c r="G73" s="114"/>
      <c r="H73" s="113"/>
      <c r="I73" s="114"/>
      <c r="J73" s="113"/>
      <c r="K73" s="114"/>
      <c r="L73" s="113"/>
    </row>
    <row r="74" spans="4:12">
      <c r="D74" s="113"/>
      <c r="E74" s="114"/>
      <c r="F74" s="114"/>
      <c r="G74" s="114"/>
      <c r="H74" s="113"/>
      <c r="I74" s="114"/>
      <c r="J74" s="113"/>
      <c r="K74" s="114"/>
      <c r="L74" s="113"/>
    </row>
    <row r="75" spans="4:12">
      <c r="D75" s="113"/>
      <c r="E75" s="114"/>
      <c r="F75" s="114"/>
      <c r="G75" s="114"/>
      <c r="H75" s="113"/>
      <c r="I75" s="114"/>
      <c r="J75" s="113"/>
      <c r="K75" s="114"/>
      <c r="L75" s="113"/>
    </row>
    <row r="76" spans="4:12">
      <c r="D76" s="113"/>
      <c r="E76" s="114"/>
      <c r="F76" s="114"/>
      <c r="G76" s="114"/>
      <c r="H76" s="113"/>
      <c r="I76" s="114"/>
      <c r="J76" s="113"/>
      <c r="K76" s="114"/>
      <c r="L76" s="113"/>
    </row>
    <row r="77" spans="4:12">
      <c r="D77" s="113"/>
      <c r="E77" s="114"/>
      <c r="F77" s="114"/>
      <c r="G77" s="114"/>
      <c r="H77" s="113"/>
      <c r="I77" s="114"/>
      <c r="J77" s="113"/>
      <c r="K77" s="114"/>
      <c r="L77" s="113"/>
    </row>
    <row r="78" spans="4:12">
      <c r="D78" s="113"/>
      <c r="E78" s="114"/>
      <c r="F78" s="114"/>
      <c r="G78" s="114"/>
      <c r="H78" s="113"/>
      <c r="I78" s="114"/>
      <c r="J78" s="113"/>
      <c r="K78" s="114"/>
      <c r="L78" s="113"/>
    </row>
    <row r="79" spans="4:12">
      <c r="D79" s="113"/>
      <c r="E79" s="114"/>
      <c r="F79" s="114"/>
      <c r="G79" s="114"/>
      <c r="H79" s="113"/>
      <c r="I79" s="114"/>
      <c r="J79" s="113"/>
      <c r="K79" s="114"/>
      <c r="L79" s="113"/>
    </row>
    <row r="80" spans="4:12">
      <c r="D80" s="113"/>
      <c r="E80" s="114"/>
      <c r="F80" s="114"/>
      <c r="G80" s="114"/>
      <c r="H80" s="113"/>
      <c r="I80" s="114"/>
      <c r="J80" s="113"/>
      <c r="K80" s="114"/>
      <c r="L80" s="113"/>
    </row>
    <row r="81" spans="4:12">
      <c r="D81" s="113"/>
      <c r="E81" s="114"/>
      <c r="F81" s="114"/>
      <c r="G81" s="114"/>
      <c r="H81" s="113"/>
      <c r="I81" s="114"/>
      <c r="J81" s="113"/>
      <c r="K81" s="114"/>
      <c r="L81" s="113"/>
    </row>
    <row r="82" spans="4:12">
      <c r="D82" s="113"/>
      <c r="E82" s="114"/>
      <c r="F82" s="114"/>
      <c r="G82" s="114"/>
      <c r="H82" s="113"/>
      <c r="I82" s="114"/>
      <c r="J82" s="113"/>
      <c r="K82" s="114"/>
      <c r="L82" s="113"/>
    </row>
    <row r="83" spans="4:12">
      <c r="D83" s="113"/>
      <c r="E83" s="114"/>
      <c r="F83" s="114"/>
      <c r="G83" s="114"/>
      <c r="H83" s="113"/>
      <c r="I83" s="114"/>
      <c r="J83" s="113"/>
      <c r="K83" s="114"/>
      <c r="L83" s="113"/>
    </row>
    <row r="84" spans="4:12">
      <c r="D84" s="113"/>
      <c r="E84" s="114"/>
      <c r="F84" s="114"/>
      <c r="G84" s="114"/>
      <c r="H84" s="113"/>
      <c r="I84" s="114"/>
      <c r="J84" s="113"/>
      <c r="K84" s="114"/>
      <c r="L84" s="113"/>
    </row>
    <row r="85" spans="4:12">
      <c r="D85" s="113"/>
      <c r="E85" s="114"/>
      <c r="F85" s="114"/>
      <c r="G85" s="114"/>
      <c r="H85" s="113"/>
      <c r="I85" s="114"/>
      <c r="J85" s="113"/>
      <c r="K85" s="114"/>
      <c r="L85" s="113"/>
    </row>
    <row r="86" spans="4:12">
      <c r="D86" s="113"/>
      <c r="E86" s="114"/>
      <c r="F86" s="114"/>
      <c r="G86" s="114"/>
      <c r="H86" s="113"/>
      <c r="I86" s="114"/>
      <c r="J86" s="113"/>
      <c r="K86" s="114"/>
      <c r="L86" s="113"/>
    </row>
    <row r="87" spans="4:12">
      <c r="D87" s="113"/>
      <c r="E87" s="114"/>
      <c r="F87" s="114"/>
      <c r="G87" s="114"/>
      <c r="H87" s="113"/>
      <c r="I87" s="114"/>
      <c r="J87" s="113"/>
      <c r="K87" s="114"/>
      <c r="L87" s="113"/>
    </row>
    <row r="88" spans="4:12">
      <c r="D88" s="113"/>
      <c r="E88" s="114"/>
      <c r="F88" s="114"/>
      <c r="G88" s="114"/>
      <c r="H88" s="113"/>
      <c r="I88" s="114"/>
      <c r="J88" s="113"/>
      <c r="K88" s="114"/>
      <c r="L88" s="113"/>
    </row>
    <row r="89" spans="4:12">
      <c r="D89" s="113"/>
      <c r="E89" s="114"/>
      <c r="F89" s="114"/>
      <c r="G89" s="114"/>
      <c r="H89" s="113"/>
      <c r="I89" s="114"/>
      <c r="J89" s="113"/>
      <c r="K89" s="114"/>
      <c r="L89" s="113"/>
    </row>
    <row r="90" spans="4:12">
      <c r="D90" s="113"/>
      <c r="E90" s="114"/>
      <c r="F90" s="114"/>
      <c r="G90" s="114"/>
      <c r="H90" s="113"/>
      <c r="I90" s="114"/>
      <c r="J90" s="113"/>
      <c r="K90" s="114"/>
      <c r="L90" s="113"/>
    </row>
    <row r="91" spans="4:12">
      <c r="D91" s="113"/>
      <c r="E91" s="114"/>
      <c r="F91" s="114"/>
      <c r="G91" s="114"/>
      <c r="H91" s="113"/>
      <c r="I91" s="114"/>
      <c r="J91" s="113"/>
      <c r="K91" s="114"/>
      <c r="L91" s="113"/>
    </row>
    <row r="92" spans="4:12">
      <c r="D92" s="113"/>
      <c r="E92" s="114"/>
      <c r="F92" s="114"/>
      <c r="G92" s="114"/>
      <c r="H92" s="113"/>
      <c r="I92" s="114"/>
      <c r="J92" s="113"/>
      <c r="K92" s="114"/>
      <c r="L92" s="113"/>
    </row>
    <row r="93" spans="4:12">
      <c r="D93" s="113"/>
      <c r="E93" s="114"/>
      <c r="F93" s="114"/>
      <c r="G93" s="114"/>
      <c r="H93" s="113"/>
      <c r="I93" s="114"/>
      <c r="J93" s="113"/>
      <c r="K93" s="114"/>
      <c r="L93" s="113"/>
    </row>
    <row r="94" spans="4:12">
      <c r="D94" s="113"/>
      <c r="E94" s="114"/>
      <c r="F94" s="114"/>
      <c r="G94" s="114"/>
      <c r="H94" s="113"/>
      <c r="I94" s="114"/>
      <c r="J94" s="113"/>
      <c r="K94" s="114"/>
      <c r="L94" s="113"/>
    </row>
    <row r="95" spans="4:12">
      <c r="D95" s="113"/>
      <c r="E95" s="114"/>
      <c r="F95" s="114"/>
      <c r="G95" s="114"/>
      <c r="H95" s="113"/>
      <c r="I95" s="114"/>
      <c r="J95" s="113"/>
      <c r="K95" s="114"/>
      <c r="L95" s="113"/>
    </row>
    <row r="96" spans="4:12">
      <c r="D96" s="113"/>
      <c r="E96" s="114"/>
      <c r="F96" s="114"/>
      <c r="G96" s="114"/>
      <c r="H96" s="113"/>
      <c r="I96" s="114"/>
      <c r="J96" s="113"/>
      <c r="K96" s="114"/>
      <c r="L96" s="113"/>
    </row>
    <row r="97" spans="4:12">
      <c r="D97" s="113"/>
      <c r="E97" s="114"/>
      <c r="F97" s="114"/>
      <c r="G97" s="114"/>
      <c r="H97" s="113"/>
      <c r="I97" s="114"/>
      <c r="J97" s="113"/>
      <c r="K97" s="114"/>
      <c r="L97" s="113"/>
    </row>
    <row r="98" spans="4:12">
      <c r="D98" s="113"/>
      <c r="E98" s="114"/>
      <c r="F98" s="114"/>
      <c r="G98" s="114"/>
      <c r="H98" s="113"/>
      <c r="I98" s="114"/>
      <c r="J98" s="113"/>
      <c r="K98" s="114"/>
      <c r="L98" s="113"/>
    </row>
    <row r="99" spans="4:12">
      <c r="D99" s="113"/>
      <c r="E99" s="114"/>
      <c r="F99" s="114"/>
      <c r="G99" s="114"/>
      <c r="H99" s="113"/>
      <c r="I99" s="114"/>
      <c r="J99" s="113"/>
      <c r="K99" s="114"/>
      <c r="L99" s="113"/>
    </row>
    <row r="100" spans="4:12">
      <c r="D100" s="113"/>
      <c r="E100" s="114"/>
      <c r="F100" s="114"/>
      <c r="G100" s="114"/>
      <c r="H100" s="113"/>
      <c r="I100" s="114"/>
      <c r="J100" s="113"/>
      <c r="K100" s="114"/>
      <c r="L100" s="113"/>
    </row>
    <row r="101" spans="4:12">
      <c r="D101" s="113"/>
      <c r="E101" s="114"/>
      <c r="F101" s="114"/>
      <c r="G101" s="114"/>
      <c r="H101" s="113"/>
      <c r="I101" s="114"/>
      <c r="J101" s="113"/>
      <c r="K101" s="114"/>
      <c r="L101" s="113"/>
    </row>
    <row r="102" spans="4:12">
      <c r="D102" s="113"/>
      <c r="E102" s="114"/>
      <c r="F102" s="114"/>
      <c r="G102" s="114"/>
      <c r="H102" s="113"/>
      <c r="I102" s="114"/>
      <c r="J102" s="113"/>
      <c r="K102" s="114"/>
      <c r="L102" s="113"/>
    </row>
    <row r="103" spans="4:12">
      <c r="D103" s="113"/>
      <c r="E103" s="114"/>
      <c r="F103" s="114"/>
      <c r="G103" s="114"/>
      <c r="H103" s="113"/>
      <c r="I103" s="114"/>
      <c r="J103" s="113"/>
      <c r="K103" s="114"/>
      <c r="L103" s="113"/>
    </row>
    <row r="104" spans="4:12">
      <c r="D104" s="113"/>
      <c r="E104" s="114"/>
      <c r="F104" s="114"/>
      <c r="G104" s="114"/>
      <c r="H104" s="113"/>
      <c r="I104" s="114"/>
      <c r="J104" s="113"/>
      <c r="K104" s="114"/>
      <c r="L104" s="113"/>
    </row>
    <row r="105" spans="4:12">
      <c r="D105" s="113"/>
      <c r="E105" s="114"/>
      <c r="F105" s="114"/>
      <c r="G105" s="114"/>
      <c r="H105" s="113"/>
      <c r="I105" s="114"/>
      <c r="J105" s="113"/>
      <c r="K105" s="114"/>
      <c r="L105" s="113"/>
    </row>
    <row r="106" spans="4:12">
      <c r="D106" s="113"/>
      <c r="E106" s="114"/>
      <c r="F106" s="114"/>
      <c r="G106" s="114"/>
      <c r="H106" s="113"/>
      <c r="I106" s="114"/>
      <c r="J106" s="113"/>
      <c r="K106" s="114"/>
      <c r="L106" s="113"/>
    </row>
    <row r="107" spans="4:12">
      <c r="D107" s="113"/>
      <c r="E107" s="114"/>
      <c r="F107" s="114"/>
      <c r="G107" s="114"/>
      <c r="H107" s="113"/>
      <c r="I107" s="114"/>
      <c r="J107" s="113"/>
      <c r="K107" s="114"/>
      <c r="L107" s="113"/>
    </row>
    <row r="108" spans="4:12">
      <c r="D108" s="113"/>
      <c r="E108" s="114"/>
      <c r="F108" s="114"/>
      <c r="G108" s="114"/>
      <c r="H108" s="113"/>
      <c r="I108" s="114"/>
      <c r="J108" s="113"/>
      <c r="K108" s="114"/>
      <c r="L108" s="113"/>
    </row>
    <row r="109" spans="4:12">
      <c r="D109" s="113"/>
      <c r="E109" s="114"/>
      <c r="F109" s="114"/>
      <c r="G109" s="114"/>
      <c r="H109" s="113"/>
      <c r="I109" s="114"/>
      <c r="J109" s="113"/>
      <c r="K109" s="114"/>
      <c r="L109" s="113"/>
    </row>
    <row r="110" spans="4:12">
      <c r="D110" s="113"/>
      <c r="E110" s="114"/>
      <c r="F110" s="114"/>
      <c r="G110" s="114"/>
      <c r="H110" s="113"/>
      <c r="I110" s="114"/>
      <c r="J110" s="113"/>
      <c r="K110" s="114"/>
      <c r="L110" s="113"/>
    </row>
    <row r="111" spans="4:12">
      <c r="D111" s="113"/>
      <c r="E111" s="114"/>
      <c r="F111" s="114"/>
      <c r="G111" s="114"/>
      <c r="H111" s="113"/>
      <c r="I111" s="114"/>
      <c r="J111" s="113"/>
      <c r="K111" s="114"/>
      <c r="L111" s="113"/>
    </row>
    <row r="112" spans="4:12">
      <c r="D112" s="113"/>
      <c r="E112" s="114"/>
      <c r="F112" s="114"/>
      <c r="G112" s="114"/>
      <c r="H112" s="113"/>
      <c r="I112" s="114"/>
      <c r="J112" s="113"/>
      <c r="K112" s="114"/>
      <c r="L112" s="113"/>
    </row>
    <row r="113" spans="4:12">
      <c r="D113" s="113"/>
      <c r="E113" s="114"/>
      <c r="F113" s="114"/>
      <c r="G113" s="114"/>
      <c r="H113" s="113"/>
      <c r="I113" s="114"/>
      <c r="J113" s="113"/>
      <c r="K113" s="114"/>
      <c r="L113" s="113"/>
    </row>
    <row r="114" spans="4:12">
      <c r="D114" s="113"/>
      <c r="E114" s="114"/>
      <c r="F114" s="114"/>
      <c r="G114" s="114"/>
      <c r="H114" s="113"/>
      <c r="I114" s="114"/>
      <c r="J114" s="113"/>
      <c r="K114" s="114"/>
      <c r="L114" s="113"/>
    </row>
    <row r="115" spans="4:12">
      <c r="D115" s="113"/>
      <c r="E115" s="114"/>
      <c r="F115" s="114"/>
      <c r="G115" s="114"/>
      <c r="H115" s="113"/>
      <c r="I115" s="114"/>
      <c r="J115" s="113"/>
      <c r="K115" s="114"/>
      <c r="L115" s="113"/>
    </row>
    <row r="116" spans="4:12">
      <c r="D116" s="113"/>
      <c r="E116" s="114"/>
      <c r="F116" s="114"/>
      <c r="G116" s="114"/>
      <c r="H116" s="113"/>
      <c r="I116" s="114"/>
      <c r="J116" s="113"/>
      <c r="K116" s="114"/>
      <c r="L116" s="113"/>
    </row>
    <row r="117" spans="4:12">
      <c r="D117" s="113"/>
      <c r="E117" s="114"/>
      <c r="F117" s="114"/>
      <c r="G117" s="114"/>
      <c r="H117" s="113"/>
      <c r="I117" s="114"/>
      <c r="J117" s="113"/>
      <c r="K117" s="114"/>
      <c r="L117" s="113"/>
    </row>
    <row r="118" spans="4:12">
      <c r="D118" s="113"/>
      <c r="E118" s="114"/>
      <c r="F118" s="114"/>
      <c r="G118" s="114"/>
      <c r="H118" s="113"/>
      <c r="I118" s="114"/>
      <c r="J118" s="113"/>
      <c r="K118" s="114"/>
      <c r="L118" s="113"/>
    </row>
    <row r="119" spans="4:12">
      <c r="D119" s="113"/>
      <c r="E119" s="114"/>
      <c r="F119" s="114"/>
      <c r="G119" s="114"/>
      <c r="H119" s="113"/>
      <c r="I119" s="114"/>
      <c r="J119" s="113"/>
      <c r="K119" s="114"/>
      <c r="L119" s="113"/>
    </row>
    <row r="120" spans="4:12">
      <c r="D120" s="113"/>
      <c r="E120" s="114"/>
      <c r="F120" s="114"/>
      <c r="G120" s="114"/>
      <c r="H120" s="113"/>
      <c r="I120" s="114"/>
      <c r="J120" s="113"/>
      <c r="K120" s="114"/>
      <c r="L120" s="113"/>
    </row>
    <row r="121" spans="4:12">
      <c r="D121" s="113"/>
      <c r="E121" s="114"/>
      <c r="F121" s="114"/>
      <c r="G121" s="114"/>
      <c r="H121" s="113"/>
      <c r="I121" s="114"/>
      <c r="J121" s="113"/>
      <c r="K121" s="114"/>
      <c r="L121" s="113"/>
    </row>
    <row r="122" spans="4:12">
      <c r="D122" s="113"/>
      <c r="E122" s="114"/>
      <c r="F122" s="114"/>
      <c r="G122" s="114"/>
      <c r="H122" s="113"/>
      <c r="I122" s="114"/>
      <c r="J122" s="113"/>
      <c r="K122" s="114"/>
      <c r="L122" s="113"/>
    </row>
    <row r="123" spans="4:12">
      <c r="D123" s="113"/>
      <c r="E123" s="114"/>
      <c r="F123" s="114"/>
      <c r="G123" s="114"/>
      <c r="H123" s="113"/>
      <c r="I123" s="114"/>
      <c r="J123" s="113"/>
      <c r="K123" s="114"/>
      <c r="L123" s="113"/>
    </row>
    <row r="124" spans="4:12">
      <c r="D124" s="113"/>
      <c r="E124" s="114"/>
      <c r="F124" s="114"/>
      <c r="G124" s="114"/>
      <c r="H124" s="113"/>
      <c r="I124" s="114"/>
      <c r="J124" s="113"/>
      <c r="K124" s="114"/>
      <c r="L124" s="113"/>
    </row>
    <row r="125" spans="4:12">
      <c r="D125" s="113"/>
      <c r="E125" s="114"/>
      <c r="F125" s="114"/>
      <c r="G125" s="114"/>
      <c r="H125" s="113"/>
      <c r="I125" s="114"/>
      <c r="J125" s="113"/>
      <c r="K125" s="114"/>
      <c r="L125" s="113"/>
    </row>
    <row r="126" spans="4:12">
      <c r="D126" s="113"/>
      <c r="E126" s="114"/>
      <c r="F126" s="114"/>
      <c r="G126" s="114"/>
      <c r="H126" s="113"/>
      <c r="I126" s="114"/>
      <c r="J126" s="113"/>
      <c r="K126" s="114"/>
      <c r="L126" s="113"/>
    </row>
    <row r="127" spans="4:12">
      <c r="D127" s="113"/>
      <c r="E127" s="114"/>
      <c r="F127" s="114"/>
      <c r="G127" s="114"/>
      <c r="H127" s="113"/>
      <c r="I127" s="114"/>
      <c r="J127" s="113"/>
      <c r="K127" s="114"/>
      <c r="L127" s="113"/>
    </row>
    <row r="128" spans="4:12">
      <c r="D128" s="113"/>
      <c r="E128" s="114"/>
      <c r="F128" s="114"/>
      <c r="G128" s="114"/>
      <c r="H128" s="113"/>
      <c r="I128" s="114"/>
      <c r="J128" s="113"/>
      <c r="K128" s="114"/>
      <c r="L128" s="113"/>
    </row>
    <row r="129" spans="4:12">
      <c r="D129" s="113"/>
      <c r="E129" s="114"/>
      <c r="F129" s="114"/>
      <c r="G129" s="114"/>
      <c r="H129" s="113"/>
      <c r="I129" s="114"/>
      <c r="J129" s="113"/>
      <c r="K129" s="114"/>
      <c r="L129" s="113"/>
    </row>
    <row r="130" spans="4:12">
      <c r="D130" s="113"/>
      <c r="E130" s="114"/>
      <c r="F130" s="114"/>
      <c r="G130" s="114"/>
      <c r="H130" s="113"/>
      <c r="I130" s="114"/>
      <c r="J130" s="113"/>
      <c r="K130" s="114"/>
      <c r="L130" s="113"/>
    </row>
    <row r="131" spans="4:12">
      <c r="D131" s="113"/>
      <c r="E131" s="114"/>
      <c r="F131" s="114"/>
      <c r="G131" s="114"/>
      <c r="H131" s="113"/>
      <c r="I131" s="114"/>
      <c r="J131" s="113"/>
      <c r="K131" s="114"/>
      <c r="L131" s="113"/>
    </row>
    <row r="132" spans="4:12">
      <c r="D132" s="113"/>
      <c r="E132" s="114"/>
      <c r="F132" s="114"/>
      <c r="G132" s="114"/>
      <c r="H132" s="113"/>
      <c r="I132" s="114"/>
      <c r="J132" s="113"/>
      <c r="K132" s="114"/>
      <c r="L132" s="113"/>
    </row>
    <row r="133" spans="4:12">
      <c r="D133" s="113"/>
      <c r="E133" s="114"/>
      <c r="F133" s="114"/>
      <c r="G133" s="114"/>
      <c r="H133" s="113"/>
      <c r="I133" s="114"/>
      <c r="J133" s="113"/>
      <c r="K133" s="114"/>
      <c r="L133" s="113"/>
    </row>
    <row r="134" spans="4:12">
      <c r="D134" s="113"/>
      <c r="E134" s="114"/>
      <c r="F134" s="114"/>
      <c r="G134" s="114"/>
      <c r="H134" s="113"/>
      <c r="I134" s="114"/>
      <c r="J134" s="113"/>
      <c r="K134" s="114"/>
      <c r="L134" s="113"/>
    </row>
  </sheetData>
  <customSheetViews>
    <customSheetView guid="{78EABF26-D710-4E97-9982-5034BA00DCB2}" scale="75" showPageBreaks="1" printArea="1">
      <selection activeCell="D13" sqref="D13"/>
      <pageMargins left="0.5" right="0.5" top="0.75" bottom="0.5" header="0.4" footer="0.25"/>
      <pageSetup scale="50" orientation="landscape" horizontalDpi="300" r:id="rId1"/>
      <headerFooter alignWithMargins="0">
        <oddFooter xml:space="preserve">&amp;R2009 PNW Statistical Report    Page 2    </oddFooter>
      </headerFooter>
    </customSheetView>
    <customSheetView guid="{CF8C0A6A-966E-4199-A69F-838FC137FC7C}" scale="75" showPageBreaks="1" printArea="1">
      <selection activeCell="A27" sqref="A27"/>
      <pageMargins left="0.5" right="0.5" top="0.75" bottom="0.5" header="0.4" footer="0.25"/>
      <pageSetup scale="50" orientation="landscape" horizontalDpi="300" r:id="rId2"/>
      <headerFooter alignWithMargins="0">
        <oddFooter xml:space="preserve">&amp;R2009 PNW Statistical Report    Page 2    </oddFooter>
      </headerFooter>
    </customSheetView>
    <customSheetView guid="{00D76137-0065-4878-A5E6-B91DE9FF37CB}" showPageBreaks="1">
      <selection activeCell="D18" sqref="D18"/>
      <pageMargins left="0.5" right="0.5" top="0.75" bottom="0.5" header="0.4" footer="0.25"/>
      <pageSetup scale="50" orientation="landscape" horizontalDpi="300" r:id="rId3"/>
      <headerFooter alignWithMargins="0">
        <oddFooter xml:space="preserve">&amp;R2009 PNW Statistical Report    Page 2    </oddFooter>
      </headerFooter>
    </customSheetView>
    <customSheetView guid="{BAD007A0-1EFD-4C2B-B7C5-7AF3F7BE2776}" scale="75" showPageBreaks="1">
      <pageMargins left="0.5" right="0.52666666666666662" top="0.75" bottom="1" header="0.5" footer="0.5"/>
      <pageSetup scale="50" orientation="landscape" horizontalDpi="300" r:id="rId4"/>
      <headerFooter alignWithMargins="0">
        <oddFooter xml:space="preserve">&amp;R2010 PNW Statistical Report    Page 2 </oddFooter>
      </headerFooter>
    </customSheetView>
  </customSheetViews>
  <mergeCells count="3">
    <mergeCell ref="A35:B35"/>
    <mergeCell ref="A40:B40"/>
    <mergeCell ref="A2:B2"/>
  </mergeCells>
  <phoneticPr fontId="10" type="noConversion"/>
  <pageMargins left="0.5" right="0.5" top="0.75" bottom="1" header="0.5" footer="0.5"/>
  <pageSetup scale="50" orientation="landscape" r:id="rId5"/>
  <headerFooter alignWithMargins="0">
    <oddFooter xml:space="preserve">&amp;R2010 PNW Statistical Report    Page 2 </oddFooter>
  </headerFooter>
</worksheet>
</file>

<file path=xl/worksheets/sheet20.xml><?xml version="1.0" encoding="utf-8"?>
<worksheet xmlns="http://schemas.openxmlformats.org/spreadsheetml/2006/main" xmlns:r="http://schemas.openxmlformats.org/officeDocument/2006/relationships">
  <dimension ref="A1:U622"/>
  <sheetViews>
    <sheetView zoomScale="75" zoomScaleNormal="75" workbookViewId="0"/>
  </sheetViews>
  <sheetFormatPr defaultColWidth="10" defaultRowHeight="12.75"/>
  <cols>
    <col min="1" max="1" width="3.7109375" style="186" customWidth="1"/>
    <col min="2" max="2" width="67.7109375" style="186" customWidth="1"/>
    <col min="3" max="3" width="0.85546875" style="2" customWidth="1"/>
    <col min="4" max="4" width="15.7109375" style="2" customWidth="1"/>
    <col min="5" max="5" width="2.5703125" style="2" customWidth="1"/>
    <col min="6" max="6" width="1.28515625" style="2" customWidth="1"/>
    <col min="7" max="7" width="15.7109375" style="2" customWidth="1"/>
    <col min="8" max="8" width="2.5703125" style="2" customWidth="1"/>
    <col min="9" max="9" width="15.7109375" style="2" customWidth="1"/>
    <col min="10" max="10" width="2.7109375" style="2" customWidth="1"/>
    <col min="11" max="11" width="15.7109375" style="9" customWidth="1"/>
    <col min="12" max="12" width="2.7109375" style="2" customWidth="1"/>
    <col min="13" max="13" width="15.7109375" style="9" customWidth="1"/>
    <col min="14" max="14" width="2.7109375" style="2" customWidth="1"/>
    <col min="15" max="15" width="15.7109375" style="9" customWidth="1"/>
    <col min="16" max="16" width="2.7109375" style="2" customWidth="1"/>
    <col min="17" max="19" width="2.28515625" style="2" customWidth="1"/>
    <col min="20" max="16384" width="10" style="2"/>
  </cols>
  <sheetData>
    <row r="1" spans="1:19">
      <c r="A1" s="197" t="s">
        <v>441</v>
      </c>
      <c r="C1" s="7"/>
      <c r="D1" s="7"/>
      <c r="E1" s="7"/>
      <c r="F1" s="7"/>
      <c r="H1" s="7"/>
      <c r="J1" s="7"/>
      <c r="L1" s="7"/>
      <c r="P1" s="7"/>
      <c r="Q1" s="7"/>
      <c r="R1" s="7"/>
      <c r="S1" s="7"/>
    </row>
    <row r="2" spans="1:19" ht="12.75" customHeight="1">
      <c r="A2" s="197" t="s">
        <v>672</v>
      </c>
      <c r="C2" s="7"/>
      <c r="D2" s="7"/>
      <c r="E2" s="7"/>
      <c r="F2" s="7"/>
      <c r="H2" s="7"/>
      <c r="J2" s="7"/>
      <c r="L2" s="7"/>
      <c r="P2" s="7"/>
      <c r="Q2" s="7"/>
      <c r="R2" s="7"/>
      <c r="S2" s="7"/>
    </row>
    <row r="3" spans="1:19" ht="12.75" customHeight="1">
      <c r="A3" s="340" t="s">
        <v>130</v>
      </c>
      <c r="C3" s="7"/>
      <c r="D3" s="7"/>
      <c r="E3" s="7"/>
      <c r="F3" s="7"/>
      <c r="H3" s="7"/>
      <c r="J3" s="7"/>
      <c r="L3" s="7"/>
      <c r="P3" s="7"/>
      <c r="Q3" s="7"/>
      <c r="R3" s="7"/>
      <c r="S3" s="7"/>
    </row>
    <row r="6" spans="1:19">
      <c r="K6" s="44"/>
      <c r="L6" s="43"/>
      <c r="M6" s="44"/>
      <c r="N6" s="44"/>
      <c r="O6" s="43"/>
      <c r="P6" s="43"/>
      <c r="Q6" s="43"/>
      <c r="R6" s="43"/>
      <c r="S6" s="43"/>
    </row>
    <row r="7" spans="1:19" ht="14.1" customHeight="1">
      <c r="A7" s="333" t="s">
        <v>134</v>
      </c>
      <c r="D7" s="373">
        <v>2010</v>
      </c>
      <c r="E7" s="477"/>
      <c r="G7" s="376">
        <v>2009</v>
      </c>
      <c r="I7" s="376">
        <v>2008</v>
      </c>
      <c r="J7" s="187"/>
      <c r="K7" s="376">
        <v>2007</v>
      </c>
      <c r="M7" s="376">
        <v>2006</v>
      </c>
      <c r="N7" s="206"/>
      <c r="O7" s="376">
        <v>2005</v>
      </c>
      <c r="P7" s="206"/>
      <c r="Q7" s="377"/>
      <c r="R7" s="129"/>
      <c r="S7" s="99"/>
    </row>
    <row r="8" spans="1:19">
      <c r="D8" s="9"/>
      <c r="E8" s="166"/>
      <c r="G8" s="9"/>
      <c r="I8" s="9"/>
    </row>
    <row r="9" spans="1:19">
      <c r="A9" s="199" t="s">
        <v>407</v>
      </c>
      <c r="C9" s="7"/>
      <c r="D9" s="7"/>
      <c r="E9" s="365"/>
      <c r="F9" s="7"/>
      <c r="H9" s="7"/>
      <c r="J9" s="7"/>
      <c r="K9" s="2"/>
      <c r="M9" s="2"/>
      <c r="N9" s="7"/>
      <c r="O9" s="2"/>
      <c r="Q9" s="7"/>
      <c r="R9" s="7"/>
      <c r="S9" s="7"/>
    </row>
    <row r="10" spans="1:19">
      <c r="A10" s="200"/>
      <c r="E10" s="166"/>
      <c r="K10" s="2"/>
      <c r="M10" s="2"/>
      <c r="O10" s="2"/>
    </row>
    <row r="11" spans="1:19">
      <c r="A11" s="199" t="s">
        <v>280</v>
      </c>
      <c r="C11" s="7"/>
      <c r="D11" s="7"/>
      <c r="E11" s="365"/>
      <c r="F11" s="7"/>
      <c r="H11" s="7"/>
      <c r="J11" s="7"/>
      <c r="K11" s="2"/>
      <c r="M11" s="2"/>
      <c r="N11" s="7"/>
      <c r="O11" s="2"/>
      <c r="Q11" s="7"/>
      <c r="R11" s="7"/>
      <c r="S11" s="7"/>
    </row>
    <row r="12" spans="1:19">
      <c r="A12" s="200"/>
      <c r="B12" s="186" t="s">
        <v>419</v>
      </c>
      <c r="C12" s="103"/>
      <c r="D12" s="80">
        <v>178162</v>
      </c>
      <c r="E12" s="483"/>
      <c r="F12" s="103"/>
      <c r="G12" s="22">
        <v>178162</v>
      </c>
      <c r="H12" s="103"/>
      <c r="I12" s="22">
        <v>178162</v>
      </c>
      <c r="K12" s="22">
        <v>178162</v>
      </c>
      <c r="M12" s="22">
        <v>178162</v>
      </c>
      <c r="O12" s="22">
        <v>178162</v>
      </c>
      <c r="R12" s="103"/>
      <c r="S12" s="22"/>
    </row>
    <row r="13" spans="1:19">
      <c r="A13" s="200"/>
      <c r="B13" s="186" t="s">
        <v>420</v>
      </c>
      <c r="C13" s="103"/>
      <c r="D13" s="72">
        <v>2379696</v>
      </c>
      <c r="E13" s="479"/>
      <c r="F13" s="103"/>
      <c r="G13" s="21">
        <v>2126863</v>
      </c>
      <c r="H13" s="103"/>
      <c r="I13" s="21">
        <v>2117789</v>
      </c>
      <c r="K13" s="21">
        <v>2105466</v>
      </c>
      <c r="M13" s="21">
        <v>2065918</v>
      </c>
      <c r="O13" s="21">
        <v>1853098</v>
      </c>
      <c r="R13" s="103"/>
      <c r="S13" s="21"/>
    </row>
    <row r="14" spans="1:19">
      <c r="A14" s="200"/>
      <c r="B14" s="186" t="s">
        <v>537</v>
      </c>
      <c r="C14" s="103"/>
      <c r="D14" s="72">
        <v>1403390</v>
      </c>
      <c r="E14" s="479"/>
      <c r="F14" s="103"/>
      <c r="G14" s="21">
        <v>1250126</v>
      </c>
      <c r="H14" s="103"/>
      <c r="I14" s="21">
        <v>1168901</v>
      </c>
      <c r="K14" s="21">
        <v>1076557</v>
      </c>
      <c r="M14" s="21">
        <v>960405</v>
      </c>
      <c r="O14" s="21">
        <v>860675</v>
      </c>
      <c r="R14" s="103"/>
      <c r="S14" s="21"/>
    </row>
    <row r="15" spans="1:19">
      <c r="A15" s="200"/>
      <c r="B15" s="186" t="s">
        <v>348</v>
      </c>
      <c r="C15" s="103"/>
      <c r="D15" s="72"/>
      <c r="E15" s="479"/>
      <c r="F15" s="103"/>
      <c r="G15" s="21"/>
      <c r="H15" s="103"/>
      <c r="I15" s="21"/>
      <c r="K15" s="21"/>
      <c r="M15" s="21"/>
      <c r="O15" s="21"/>
      <c r="R15" s="103"/>
      <c r="S15" s="21"/>
    </row>
    <row r="16" spans="1:19">
      <c r="A16" s="200"/>
      <c r="B16" s="186" t="s">
        <v>155</v>
      </c>
      <c r="C16" s="103"/>
      <c r="D16" s="72">
        <v>-35961</v>
      </c>
      <c r="E16" s="479"/>
      <c r="F16" s="103"/>
      <c r="G16" s="21">
        <v>-29114</v>
      </c>
      <c r="H16" s="103"/>
      <c r="I16" s="21">
        <v>-26960</v>
      </c>
      <c r="K16" s="21">
        <v>-21782</v>
      </c>
      <c r="M16" s="21">
        <v>0</v>
      </c>
      <c r="O16" s="21">
        <v>-86132</v>
      </c>
      <c r="R16" s="103"/>
      <c r="S16" s="21"/>
    </row>
    <row r="17" spans="1:20">
      <c r="A17" s="200"/>
      <c r="B17" s="186" t="s">
        <v>536</v>
      </c>
      <c r="C17" s="103"/>
      <c r="D17" s="218">
        <v>-100334</v>
      </c>
      <c r="E17" s="479"/>
      <c r="F17" s="103"/>
      <c r="G17" s="213">
        <v>-80682</v>
      </c>
      <c r="H17" s="103"/>
      <c r="I17" s="213">
        <v>-98742</v>
      </c>
      <c r="K17" s="213">
        <v>13038</v>
      </c>
      <c r="M17" s="213">
        <v>2988</v>
      </c>
      <c r="O17" s="213">
        <v>179422</v>
      </c>
      <c r="R17" s="103"/>
      <c r="S17" s="21"/>
    </row>
    <row r="18" spans="1:20">
      <c r="A18" s="200"/>
      <c r="B18" s="186" t="s">
        <v>673</v>
      </c>
      <c r="C18" s="103"/>
      <c r="D18" s="72">
        <f>SUM(D12:D17)</f>
        <v>3824953</v>
      </c>
      <c r="E18" s="479"/>
      <c r="F18" s="103"/>
      <c r="G18" s="655">
        <f>SUM(G12:G17)</f>
        <v>3445355</v>
      </c>
      <c r="H18" s="103"/>
      <c r="I18" s="655">
        <f>SUM(I12:I17)</f>
        <v>3339150</v>
      </c>
      <c r="J18" s="589"/>
      <c r="K18" s="655">
        <f>SUM(K12:K17)</f>
        <v>3351441</v>
      </c>
      <c r="L18" s="589"/>
      <c r="M18" s="655">
        <f>SUM(M12:M17)</f>
        <v>3207473</v>
      </c>
      <c r="N18" s="589"/>
      <c r="O18" s="655">
        <f>SUM(O12:O17)</f>
        <v>2985225</v>
      </c>
      <c r="R18" s="103"/>
      <c r="S18" s="21"/>
    </row>
    <row r="19" spans="1:20">
      <c r="A19" s="200"/>
      <c r="B19" s="186" t="s">
        <v>665</v>
      </c>
      <c r="C19" s="103"/>
      <c r="D19" s="218">
        <v>91084</v>
      </c>
      <c r="E19" s="479"/>
      <c r="F19" s="497"/>
      <c r="G19" s="580">
        <v>82324</v>
      </c>
      <c r="H19" s="103"/>
      <c r="I19" s="580">
        <v>77601</v>
      </c>
      <c r="J19" s="589"/>
      <c r="K19" s="580">
        <v>73887</v>
      </c>
      <c r="L19" s="589"/>
      <c r="M19" s="580">
        <v>70757</v>
      </c>
      <c r="N19" s="589"/>
      <c r="O19" s="580">
        <v>68676</v>
      </c>
      <c r="R19" s="103"/>
      <c r="S19" s="21"/>
    </row>
    <row r="20" spans="1:20">
      <c r="A20" s="200"/>
      <c r="B20" s="186" t="s">
        <v>518</v>
      </c>
      <c r="C20" s="103"/>
      <c r="D20" s="72">
        <f>SUM(D18:D19)</f>
        <v>3916037</v>
      </c>
      <c r="E20" s="479"/>
      <c r="F20" s="496"/>
      <c r="G20" s="655">
        <f>SUM(G18:G19)</f>
        <v>3527679</v>
      </c>
      <c r="H20" s="103"/>
      <c r="I20" s="655">
        <f>SUM(I18:I19)</f>
        <v>3416751</v>
      </c>
      <c r="J20" s="589"/>
      <c r="K20" s="655">
        <f>SUM(K18:K19)</f>
        <v>3425328</v>
      </c>
      <c r="L20" s="589"/>
      <c r="M20" s="655">
        <f>SUM(M18:M19)</f>
        <v>3278230</v>
      </c>
      <c r="N20" s="589"/>
      <c r="O20" s="655">
        <f>SUM(O18:O19)</f>
        <v>3053901</v>
      </c>
      <c r="R20" s="103"/>
      <c r="S20" s="21"/>
    </row>
    <row r="21" spans="1:20">
      <c r="A21" s="200"/>
      <c r="B21" s="186" t="s">
        <v>421</v>
      </c>
      <c r="C21" s="103"/>
      <c r="D21" s="72">
        <v>2948991</v>
      </c>
      <c r="E21" s="479"/>
      <c r="F21" s="103"/>
      <c r="G21" s="655">
        <v>3180406</v>
      </c>
      <c r="H21" s="103"/>
      <c r="I21" s="655">
        <v>2850242</v>
      </c>
      <c r="J21" s="589"/>
      <c r="K21" s="655">
        <v>2876881</v>
      </c>
      <c r="L21" s="589"/>
      <c r="M21" s="655">
        <v>2877502</v>
      </c>
      <c r="N21" s="589"/>
      <c r="O21" s="655">
        <v>2479703</v>
      </c>
      <c r="R21" s="103"/>
      <c r="S21" s="21"/>
    </row>
    <row r="22" spans="1:20">
      <c r="A22" s="200"/>
      <c r="B22" s="186" t="s">
        <v>677</v>
      </c>
      <c r="C22" s="103"/>
      <c r="D22" s="218">
        <v>96803</v>
      </c>
      <c r="E22" s="479"/>
      <c r="F22" s="497"/>
      <c r="G22" s="580">
        <v>126000</v>
      </c>
      <c r="H22" s="103"/>
      <c r="I22" s="580">
        <v>151783</v>
      </c>
      <c r="J22" s="589"/>
      <c r="K22" s="580">
        <v>173538</v>
      </c>
      <c r="L22" s="589"/>
      <c r="M22" s="580">
        <v>194281</v>
      </c>
      <c r="N22" s="589"/>
      <c r="O22" s="580">
        <v>214440</v>
      </c>
      <c r="R22" s="103"/>
      <c r="S22" s="21"/>
    </row>
    <row r="23" spans="1:20">
      <c r="A23" s="200"/>
      <c r="B23" s="186" t="s">
        <v>594</v>
      </c>
      <c r="C23" s="103"/>
      <c r="D23" s="216">
        <f>SUM(D20:D22)</f>
        <v>6961831</v>
      </c>
      <c r="E23" s="479"/>
      <c r="F23" s="103"/>
      <c r="G23" s="653">
        <f>SUM(G20:G22)</f>
        <v>6834085</v>
      </c>
      <c r="H23" s="103"/>
      <c r="I23" s="653">
        <f>SUM(I20:I22)</f>
        <v>6418776</v>
      </c>
      <c r="J23" s="589"/>
      <c r="K23" s="653">
        <f>SUM(K20:K22)</f>
        <v>6475747</v>
      </c>
      <c r="L23" s="589"/>
      <c r="M23" s="653">
        <f>SUM(M20:M22)</f>
        <v>6350013</v>
      </c>
      <c r="N23" s="589"/>
      <c r="O23" s="653">
        <f>SUM(O20:O22)</f>
        <v>5748044</v>
      </c>
      <c r="R23" s="103"/>
      <c r="S23" s="21"/>
      <c r="T23" s="4"/>
    </row>
    <row r="24" spans="1:20">
      <c r="A24" s="200"/>
      <c r="C24" s="103"/>
      <c r="D24" s="72"/>
      <c r="E24" s="479"/>
      <c r="F24" s="103"/>
      <c r="G24" s="21"/>
      <c r="H24" s="103"/>
      <c r="I24" s="21"/>
      <c r="K24" s="21"/>
      <c r="M24" s="21"/>
      <c r="O24" s="21"/>
      <c r="R24" s="103"/>
      <c r="S24" s="21"/>
    </row>
    <row r="25" spans="1:20">
      <c r="A25" s="199" t="s">
        <v>393</v>
      </c>
      <c r="C25" s="111"/>
      <c r="D25" s="72"/>
      <c r="E25" s="479"/>
      <c r="F25" s="111"/>
      <c r="G25" s="21"/>
      <c r="H25" s="111"/>
      <c r="I25" s="21"/>
      <c r="J25" s="7"/>
      <c r="K25" s="21"/>
      <c r="M25" s="21"/>
      <c r="N25" s="7"/>
      <c r="O25" s="21"/>
      <c r="Q25" s="7"/>
      <c r="R25" s="111"/>
      <c r="S25" s="72"/>
    </row>
    <row r="26" spans="1:20">
      <c r="A26" s="200"/>
      <c r="B26" s="186" t="s">
        <v>527</v>
      </c>
      <c r="C26" s="103"/>
      <c r="D26" s="77">
        <v>0</v>
      </c>
      <c r="E26" s="481"/>
      <c r="F26" s="103"/>
      <c r="G26" s="16">
        <v>0</v>
      </c>
      <c r="H26" s="103"/>
      <c r="I26" s="16">
        <v>521684</v>
      </c>
      <c r="K26" s="16">
        <v>218000</v>
      </c>
      <c r="M26" s="16">
        <v>0</v>
      </c>
      <c r="O26" s="16">
        <v>0</v>
      </c>
      <c r="R26" s="103"/>
      <c r="S26" s="21"/>
    </row>
    <row r="27" spans="1:20">
      <c r="A27" s="200"/>
      <c r="B27" s="186" t="s">
        <v>528</v>
      </c>
      <c r="C27" s="103"/>
      <c r="D27" s="77">
        <v>456879</v>
      </c>
      <c r="E27" s="481"/>
      <c r="F27" s="103"/>
      <c r="G27" s="514">
        <v>222959</v>
      </c>
      <c r="H27" s="103"/>
      <c r="I27" s="514">
        <v>22629</v>
      </c>
      <c r="J27" s="589"/>
      <c r="K27" s="514">
        <v>21721</v>
      </c>
      <c r="L27" s="589"/>
      <c r="M27" s="514">
        <v>21127</v>
      </c>
      <c r="N27" s="589"/>
      <c r="O27" s="514">
        <v>104730</v>
      </c>
      <c r="R27" s="103"/>
      <c r="S27" s="21"/>
    </row>
    <row r="28" spans="1:20">
      <c r="A28" s="200"/>
      <c r="B28" s="186" t="s">
        <v>524</v>
      </c>
      <c r="C28" s="103"/>
      <c r="D28" s="72">
        <v>218491</v>
      </c>
      <c r="E28" s="479"/>
      <c r="F28" s="103"/>
      <c r="G28" s="21">
        <v>213833</v>
      </c>
      <c r="H28" s="103"/>
      <c r="I28" s="21">
        <v>233529</v>
      </c>
      <c r="K28" s="21">
        <v>239923</v>
      </c>
      <c r="M28" s="21">
        <v>223417</v>
      </c>
      <c r="O28" s="21">
        <v>215384</v>
      </c>
      <c r="R28" s="103"/>
      <c r="S28" s="21"/>
    </row>
    <row r="29" spans="1:20">
      <c r="A29" s="200"/>
      <c r="B29" s="186" t="s">
        <v>525</v>
      </c>
      <c r="C29" s="103"/>
      <c r="D29" s="72">
        <v>106431</v>
      </c>
      <c r="E29" s="479"/>
      <c r="F29" s="103"/>
      <c r="G29" s="21">
        <v>158051</v>
      </c>
      <c r="H29" s="103"/>
      <c r="I29" s="21">
        <v>219129</v>
      </c>
      <c r="K29" s="21">
        <v>374444</v>
      </c>
      <c r="M29" s="21">
        <v>381444</v>
      </c>
      <c r="O29" s="21">
        <v>360737</v>
      </c>
      <c r="R29" s="103"/>
      <c r="S29" s="21"/>
    </row>
    <row r="30" spans="1:20">
      <c r="A30" s="200"/>
      <c r="B30" s="186" t="s">
        <v>526</v>
      </c>
      <c r="C30" s="103"/>
      <c r="D30" s="72">
        <v>54638</v>
      </c>
      <c r="E30" s="479"/>
      <c r="F30" s="103"/>
      <c r="G30" s="21">
        <v>54099</v>
      </c>
      <c r="H30" s="103"/>
      <c r="I30" s="21">
        <v>39860</v>
      </c>
      <c r="K30" s="21">
        <v>38262</v>
      </c>
      <c r="M30" s="21">
        <v>45254</v>
      </c>
      <c r="O30" s="21">
        <v>25003</v>
      </c>
      <c r="R30" s="103"/>
      <c r="S30" s="21"/>
    </row>
    <row r="31" spans="1:20">
      <c r="A31" s="200"/>
      <c r="B31" s="186" t="s">
        <v>529</v>
      </c>
      <c r="C31" s="103"/>
      <c r="D31" s="72">
        <v>68312</v>
      </c>
      <c r="E31" s="479"/>
      <c r="F31" s="103"/>
      <c r="G31" s="21">
        <v>70780</v>
      </c>
      <c r="H31" s="103"/>
      <c r="I31" s="21">
        <v>77452</v>
      </c>
      <c r="K31" s="21">
        <v>71376</v>
      </c>
      <c r="M31" s="21">
        <v>61900</v>
      </c>
      <c r="O31" s="21">
        <v>55474</v>
      </c>
      <c r="R31" s="103"/>
      <c r="S31" s="21"/>
    </row>
    <row r="32" spans="1:20">
      <c r="A32" s="200"/>
      <c r="B32" s="186" t="s">
        <v>530</v>
      </c>
      <c r="C32" s="103"/>
      <c r="D32" s="72">
        <v>0</v>
      </c>
      <c r="E32" s="479"/>
      <c r="F32" s="103"/>
      <c r="G32" s="21">
        <v>0</v>
      </c>
      <c r="H32" s="103"/>
      <c r="I32" s="21">
        <v>0</v>
      </c>
      <c r="K32" s="21">
        <v>0</v>
      </c>
      <c r="M32" s="21">
        <v>0</v>
      </c>
      <c r="O32" s="21">
        <v>64210</v>
      </c>
      <c r="R32" s="103"/>
      <c r="S32" s="21"/>
    </row>
    <row r="33" spans="1:21">
      <c r="A33" s="200"/>
      <c r="B33" s="186" t="s">
        <v>457</v>
      </c>
      <c r="C33" s="103"/>
      <c r="D33" s="77">
        <v>58976</v>
      </c>
      <c r="E33" s="481"/>
      <c r="F33" s="103"/>
      <c r="G33" s="16">
        <v>55908</v>
      </c>
      <c r="H33" s="103"/>
      <c r="I33" s="16">
        <v>69585</v>
      </c>
      <c r="K33" s="16">
        <v>19921</v>
      </c>
      <c r="M33" s="16">
        <v>19445</v>
      </c>
      <c r="O33" s="16">
        <v>162098</v>
      </c>
      <c r="R33" s="103"/>
      <c r="S33" s="21"/>
    </row>
    <row r="34" spans="1:21">
      <c r="A34" s="200"/>
      <c r="B34" s="186" t="s">
        <v>100</v>
      </c>
      <c r="C34" s="103"/>
      <c r="D34" s="218">
        <v>132170</v>
      </c>
      <c r="E34" s="479"/>
      <c r="F34" s="103"/>
      <c r="G34" s="213">
        <v>124995</v>
      </c>
      <c r="H34" s="103"/>
      <c r="I34" s="213">
        <v>105655</v>
      </c>
      <c r="K34" s="213">
        <v>92802</v>
      </c>
      <c r="M34" s="213">
        <v>74128</v>
      </c>
      <c r="O34" s="213">
        <v>52558</v>
      </c>
      <c r="R34" s="103"/>
      <c r="S34" s="21"/>
    </row>
    <row r="35" spans="1:21">
      <c r="A35" s="200"/>
      <c r="B35" s="186" t="s">
        <v>532</v>
      </c>
      <c r="C35" s="103"/>
      <c r="D35" s="216">
        <f>SUM(D26:D34)</f>
        <v>1095897</v>
      </c>
      <c r="E35" s="479"/>
      <c r="F35" s="103"/>
      <c r="G35" s="214">
        <f>SUM(G26:G34)</f>
        <v>900625</v>
      </c>
      <c r="H35" s="103"/>
      <c r="I35" s="214">
        <f>SUM(I26:I34)</f>
        <v>1289523</v>
      </c>
      <c r="K35" s="214">
        <f>SUM(K26:K34)</f>
        <v>1076449</v>
      </c>
      <c r="M35" s="214">
        <f>SUM(M26:M34)</f>
        <v>826715</v>
      </c>
      <c r="O35" s="214">
        <f>SUM(O26:O34)</f>
        <v>1040194</v>
      </c>
      <c r="R35" s="103"/>
      <c r="S35" s="21"/>
    </row>
    <row r="36" spans="1:21">
      <c r="A36" s="200"/>
      <c r="C36" s="103"/>
      <c r="D36" s="72"/>
      <c r="E36" s="479"/>
      <c r="F36" s="103"/>
      <c r="G36" s="21"/>
      <c r="H36" s="103"/>
      <c r="I36" s="21"/>
      <c r="K36" s="21"/>
      <c r="M36" s="21"/>
      <c r="O36" s="21"/>
      <c r="R36" s="103"/>
      <c r="S36" s="21"/>
    </row>
    <row r="37" spans="1:21">
      <c r="A37" s="199" t="s">
        <v>395</v>
      </c>
      <c r="C37" s="111"/>
      <c r="D37" s="72"/>
      <c r="E37" s="479"/>
      <c r="F37" s="111"/>
      <c r="G37" s="21"/>
      <c r="H37" s="111"/>
      <c r="I37" s="21"/>
      <c r="J37" s="7"/>
      <c r="K37" s="21"/>
      <c r="M37" s="21"/>
      <c r="O37" s="21"/>
      <c r="R37" s="111"/>
      <c r="S37" s="72"/>
    </row>
    <row r="38" spans="1:21">
      <c r="A38" s="200"/>
      <c r="B38" s="186" t="s">
        <v>530</v>
      </c>
      <c r="C38" s="103"/>
      <c r="D38" s="72">
        <v>1865359</v>
      </c>
      <c r="E38" s="479"/>
      <c r="F38" s="103"/>
      <c r="G38" s="21">
        <v>1582945</v>
      </c>
      <c r="H38" s="103"/>
      <c r="I38" s="21">
        <v>1401412</v>
      </c>
      <c r="K38" s="21">
        <v>1250028</v>
      </c>
      <c r="M38" s="21">
        <v>1215862</v>
      </c>
      <c r="O38" s="21">
        <v>1215403</v>
      </c>
      <c r="R38" s="103"/>
      <c r="S38" s="21"/>
    </row>
    <row r="39" spans="1:21">
      <c r="A39" s="200"/>
      <c r="B39" s="186" t="s">
        <v>187</v>
      </c>
      <c r="C39" s="103"/>
      <c r="D39" s="72">
        <v>58442</v>
      </c>
      <c r="E39" s="479"/>
      <c r="F39" s="103"/>
      <c r="G39" s="21">
        <v>87291</v>
      </c>
      <c r="H39" s="103"/>
      <c r="I39" s="21">
        <v>0</v>
      </c>
      <c r="K39" s="21">
        <v>0</v>
      </c>
      <c r="M39" s="21">
        <v>0</v>
      </c>
      <c r="O39" s="21">
        <v>0</v>
      </c>
      <c r="R39" s="103"/>
      <c r="S39" s="21"/>
    </row>
    <row r="40" spans="1:21">
      <c r="A40" s="200"/>
      <c r="B40" s="186" t="s">
        <v>188</v>
      </c>
      <c r="C40" s="103"/>
      <c r="D40" s="72">
        <v>694589</v>
      </c>
      <c r="E40" s="479"/>
      <c r="F40" s="103"/>
      <c r="G40" s="21">
        <v>679072</v>
      </c>
      <c r="H40" s="103"/>
      <c r="I40" s="21">
        <v>587586</v>
      </c>
      <c r="K40" s="21">
        <v>642564</v>
      </c>
      <c r="M40" s="21">
        <v>635431</v>
      </c>
      <c r="O40" s="21">
        <v>592494</v>
      </c>
      <c r="R40" s="114"/>
      <c r="S40" s="21"/>
      <c r="U40" s="4"/>
    </row>
    <row r="41" spans="1:21">
      <c r="A41" s="200"/>
      <c r="B41" s="186" t="s">
        <v>533</v>
      </c>
      <c r="C41" s="103"/>
      <c r="D41" s="72">
        <v>328571</v>
      </c>
      <c r="E41" s="479"/>
      <c r="F41" s="103"/>
      <c r="G41" s="21">
        <v>301783</v>
      </c>
      <c r="H41" s="103"/>
      <c r="I41" s="21">
        <v>275970</v>
      </c>
      <c r="K41" s="21">
        <v>281903</v>
      </c>
      <c r="M41" s="21">
        <v>268389</v>
      </c>
      <c r="O41" s="21">
        <v>269011</v>
      </c>
      <c r="R41" s="114"/>
      <c r="S41" s="21"/>
      <c r="U41" s="4"/>
    </row>
    <row r="42" spans="1:21">
      <c r="A42" s="200"/>
      <c r="B42" s="186" t="s">
        <v>151</v>
      </c>
      <c r="C42" s="103"/>
      <c r="D42" s="72">
        <v>770611</v>
      </c>
      <c r="E42" s="479"/>
      <c r="F42" s="103"/>
      <c r="G42" s="21">
        <v>766378</v>
      </c>
      <c r="H42" s="103"/>
      <c r="I42" s="21">
        <v>635327</v>
      </c>
      <c r="K42" s="21">
        <v>469945</v>
      </c>
      <c r="M42" s="21">
        <v>551531</v>
      </c>
      <c r="O42" s="21">
        <v>233342</v>
      </c>
      <c r="R42" s="103"/>
      <c r="S42" s="21"/>
      <c r="U42" s="4"/>
    </row>
    <row r="43" spans="1:21">
      <c r="A43" s="200"/>
      <c r="B43" s="186" t="s">
        <v>675</v>
      </c>
      <c r="C43" s="103"/>
      <c r="D43" s="72">
        <v>121645</v>
      </c>
      <c r="E43" s="479"/>
      <c r="F43" s="103"/>
      <c r="G43" s="21">
        <v>136595</v>
      </c>
      <c r="H43" s="103"/>
      <c r="I43" s="21">
        <v>132023</v>
      </c>
      <c r="K43" s="21">
        <v>94801</v>
      </c>
      <c r="M43" s="21">
        <v>71211</v>
      </c>
      <c r="O43" s="21">
        <v>60287</v>
      </c>
      <c r="R43" s="103"/>
      <c r="S43" s="21"/>
      <c r="U43" s="4"/>
    </row>
    <row r="44" spans="1:21">
      <c r="A44" s="200"/>
      <c r="B44" s="186" t="s">
        <v>457</v>
      </c>
      <c r="C44" s="103"/>
      <c r="D44" s="72">
        <v>65390</v>
      </c>
      <c r="E44" s="479"/>
      <c r="F44" s="103"/>
      <c r="G44" s="21">
        <v>62443</v>
      </c>
      <c r="H44" s="103"/>
      <c r="I44" s="21">
        <v>126532</v>
      </c>
      <c r="K44" s="21">
        <v>4573</v>
      </c>
      <c r="M44" s="21">
        <v>42140</v>
      </c>
      <c r="O44" s="21">
        <v>12856</v>
      </c>
      <c r="R44" s="103"/>
      <c r="S44" s="21"/>
    </row>
    <row r="45" spans="1:21">
      <c r="A45" s="200"/>
      <c r="B45" s="186" t="s">
        <v>336</v>
      </c>
      <c r="C45" s="103"/>
      <c r="D45" s="72">
        <v>117243</v>
      </c>
      <c r="E45" s="479"/>
      <c r="F45" s="103"/>
      <c r="G45" s="21">
        <v>92060</v>
      </c>
      <c r="H45" s="103"/>
      <c r="I45" s="21">
        <v>91201</v>
      </c>
      <c r="K45" s="21">
        <v>91044</v>
      </c>
      <c r="M45" s="21">
        <v>74664</v>
      </c>
      <c r="O45" s="21">
        <v>74592</v>
      </c>
      <c r="R45" s="103"/>
      <c r="S45" s="21"/>
    </row>
    <row r="46" spans="1:21">
      <c r="A46" s="200"/>
      <c r="B46" s="186" t="s">
        <v>337</v>
      </c>
      <c r="C46" s="103"/>
      <c r="D46" s="72">
        <v>65363</v>
      </c>
      <c r="E46" s="479"/>
      <c r="F46" s="103"/>
      <c r="G46" s="21">
        <v>140638</v>
      </c>
      <c r="H46" s="103"/>
      <c r="I46" s="21">
        <v>67846</v>
      </c>
      <c r="K46" s="655">
        <v>11944</v>
      </c>
      <c r="M46" s="21">
        <v>0</v>
      </c>
      <c r="O46" s="21">
        <v>0</v>
      </c>
      <c r="R46" s="103"/>
      <c r="S46" s="21"/>
    </row>
    <row r="47" spans="1:21">
      <c r="A47" s="200"/>
      <c r="B47" s="186" t="s">
        <v>282</v>
      </c>
      <c r="C47" s="103"/>
      <c r="D47" s="218">
        <v>96641</v>
      </c>
      <c r="E47" s="479"/>
      <c r="F47" s="103"/>
      <c r="G47" s="580">
        <v>97656</v>
      </c>
      <c r="H47" s="103"/>
      <c r="I47" s="580">
        <v>123255</v>
      </c>
      <c r="J47" s="589"/>
      <c r="K47" s="580">
        <v>115983</v>
      </c>
      <c r="L47" s="589"/>
      <c r="M47" s="580">
        <v>114095</v>
      </c>
      <c r="N47" s="589"/>
      <c r="O47" s="580">
        <v>106410</v>
      </c>
      <c r="R47" s="103"/>
      <c r="S47" s="21"/>
      <c r="U47" s="4"/>
    </row>
    <row r="48" spans="1:21">
      <c r="A48" s="200"/>
      <c r="B48" s="186" t="s">
        <v>534</v>
      </c>
      <c r="C48" s="103"/>
      <c r="D48" s="216">
        <f>SUM(D38:D47)</f>
        <v>4183854</v>
      </c>
      <c r="E48" s="479"/>
      <c r="F48" s="103"/>
      <c r="G48" s="653">
        <f>SUM(G38:G47)</f>
        <v>3946861</v>
      </c>
      <c r="H48" s="103"/>
      <c r="I48" s="653">
        <f>SUM(I38:I47)</f>
        <v>3441152</v>
      </c>
      <c r="J48" s="589"/>
      <c r="K48" s="653">
        <f>SUM(K38:K47)</f>
        <v>2962785</v>
      </c>
      <c r="L48" s="589"/>
      <c r="M48" s="653">
        <f>SUM(M38:M47)</f>
        <v>2973323</v>
      </c>
      <c r="N48" s="589"/>
      <c r="O48" s="653">
        <f>SUM(O38:O47)</f>
        <v>2564395</v>
      </c>
      <c r="R48" s="103"/>
      <c r="S48" s="21"/>
      <c r="U48" s="4"/>
    </row>
    <row r="49" spans="1:19">
      <c r="A49" s="200"/>
      <c r="C49" s="103"/>
      <c r="D49" s="72"/>
      <c r="E49" s="479"/>
      <c r="F49" s="103"/>
      <c r="G49" s="655"/>
      <c r="H49" s="103"/>
      <c r="I49" s="655"/>
      <c r="J49" s="589"/>
      <c r="K49" s="655"/>
      <c r="L49" s="589"/>
      <c r="M49" s="655"/>
      <c r="N49" s="589"/>
      <c r="O49" s="655"/>
      <c r="R49" s="103"/>
      <c r="S49" s="21"/>
    </row>
    <row r="50" spans="1:19" ht="13.5" thickBot="1">
      <c r="A50" s="199" t="s">
        <v>415</v>
      </c>
      <c r="C50" s="111"/>
      <c r="D50" s="221">
        <f>D23+D35+D48</f>
        <v>12241582</v>
      </c>
      <c r="E50" s="483"/>
      <c r="F50" s="111"/>
      <c r="G50" s="596">
        <f>G23+G35+G48</f>
        <v>11681571</v>
      </c>
      <c r="H50" s="103"/>
      <c r="I50" s="596">
        <f>I23+I35+I48</f>
        <v>11149451</v>
      </c>
      <c r="J50" s="589"/>
      <c r="K50" s="596">
        <f>K23+K35+K48</f>
        <v>10514981</v>
      </c>
      <c r="L50" s="589"/>
      <c r="M50" s="596">
        <f>M23+M35+M48</f>
        <v>10150051</v>
      </c>
      <c r="N50" s="589"/>
      <c r="O50" s="596">
        <f>O23+O35+O48</f>
        <v>9352633</v>
      </c>
      <c r="Q50" s="7"/>
      <c r="R50" s="111"/>
      <c r="S50" s="80"/>
    </row>
    <row r="51" spans="1:19" ht="13.5" thickTop="1">
      <c r="K51" s="2"/>
      <c r="M51" s="2"/>
      <c r="O51" s="2"/>
    </row>
    <row r="52" spans="1:19">
      <c r="K52" s="2"/>
      <c r="M52" s="2"/>
      <c r="O52" s="2"/>
    </row>
    <row r="53" spans="1:19">
      <c r="K53" s="2"/>
      <c r="M53" s="2"/>
      <c r="O53" s="2"/>
    </row>
    <row r="54" spans="1:19">
      <c r="K54" s="2"/>
      <c r="M54" s="2"/>
      <c r="O54" s="2"/>
    </row>
    <row r="55" spans="1:19">
      <c r="B55" s="193"/>
      <c r="C55" s="7"/>
      <c r="D55" s="7"/>
      <c r="E55" s="7"/>
      <c r="F55" s="7"/>
      <c r="H55" s="7"/>
      <c r="J55" s="7"/>
      <c r="K55" s="2"/>
      <c r="L55" s="7"/>
      <c r="M55" s="2"/>
      <c r="O55" s="2"/>
      <c r="P55" s="7"/>
      <c r="Q55" s="7"/>
      <c r="R55" s="7"/>
      <c r="S55" s="7"/>
    </row>
    <row r="56" spans="1:19">
      <c r="K56" s="2"/>
      <c r="M56" s="2"/>
      <c r="O56" s="2"/>
    </row>
    <row r="57" spans="1:19">
      <c r="K57" s="2"/>
      <c r="M57" s="2"/>
      <c r="O57" s="2"/>
    </row>
    <row r="58" spans="1:19">
      <c r="K58" s="2"/>
      <c r="M58" s="2"/>
      <c r="O58" s="2"/>
    </row>
    <row r="59" spans="1:19">
      <c r="K59" s="2"/>
      <c r="M59" s="2"/>
      <c r="O59" s="2"/>
    </row>
    <row r="60" spans="1:19">
      <c r="B60" s="193"/>
      <c r="C60" s="7"/>
      <c r="D60" s="7"/>
      <c r="E60" s="7"/>
      <c r="F60" s="7"/>
      <c r="H60" s="7"/>
      <c r="J60" s="7"/>
      <c r="K60" s="2"/>
      <c r="L60" s="7"/>
      <c r="M60" s="2"/>
      <c r="O60" s="2"/>
      <c r="P60" s="7"/>
      <c r="Q60" s="7"/>
      <c r="R60" s="7"/>
      <c r="S60" s="7"/>
    </row>
    <row r="61" spans="1:19">
      <c r="K61" s="2"/>
      <c r="M61" s="2"/>
      <c r="O61" s="2"/>
    </row>
    <row r="62" spans="1:19">
      <c r="B62" s="193"/>
      <c r="C62" s="7"/>
      <c r="D62" s="7"/>
      <c r="E62" s="7"/>
      <c r="F62" s="7"/>
      <c r="H62" s="7"/>
      <c r="J62" s="7"/>
      <c r="K62" s="2"/>
      <c r="L62" s="7"/>
      <c r="M62" s="2"/>
      <c r="O62" s="2"/>
      <c r="P62" s="7"/>
      <c r="Q62" s="7"/>
      <c r="R62" s="7"/>
      <c r="S62" s="7"/>
    </row>
    <row r="63" spans="1:19">
      <c r="K63" s="2"/>
      <c r="M63" s="2"/>
      <c r="O63" s="2"/>
    </row>
    <row r="64" spans="1:19">
      <c r="B64" s="193"/>
      <c r="C64" s="7"/>
      <c r="D64" s="7"/>
      <c r="E64" s="7"/>
      <c r="F64" s="7"/>
      <c r="H64" s="7"/>
      <c r="J64" s="7"/>
      <c r="K64" s="2"/>
      <c r="L64" s="7"/>
      <c r="M64" s="2"/>
      <c r="O64" s="2"/>
      <c r="P64" s="7"/>
      <c r="Q64" s="7"/>
      <c r="R64" s="7"/>
      <c r="S64" s="7"/>
    </row>
    <row r="65" spans="2:19">
      <c r="K65" s="2"/>
      <c r="M65" s="2"/>
      <c r="O65" s="2"/>
    </row>
    <row r="66" spans="2:19">
      <c r="K66" s="2"/>
      <c r="M66" s="2"/>
      <c r="O66" s="2"/>
    </row>
    <row r="67" spans="2:19">
      <c r="K67" s="2"/>
      <c r="M67" s="2"/>
      <c r="O67" s="2"/>
    </row>
    <row r="68" spans="2:19">
      <c r="K68" s="2"/>
      <c r="M68" s="2"/>
      <c r="O68" s="2"/>
    </row>
    <row r="69" spans="2:19">
      <c r="K69" s="2"/>
      <c r="M69" s="2"/>
      <c r="O69" s="2"/>
    </row>
    <row r="70" spans="2:19">
      <c r="B70" s="193"/>
      <c r="C70" s="7"/>
      <c r="D70" s="7"/>
      <c r="E70" s="7"/>
      <c r="F70" s="7"/>
      <c r="H70" s="7"/>
      <c r="J70" s="7"/>
      <c r="K70" s="2"/>
      <c r="L70" s="7"/>
      <c r="M70" s="2"/>
      <c r="O70" s="2"/>
      <c r="P70" s="7"/>
      <c r="Q70" s="7"/>
      <c r="R70" s="7"/>
      <c r="S70" s="7"/>
    </row>
    <row r="71" spans="2:19">
      <c r="K71" s="2"/>
      <c r="M71" s="2"/>
      <c r="O71" s="2"/>
    </row>
    <row r="72" spans="2:19">
      <c r="K72" s="2"/>
      <c r="M72" s="2"/>
      <c r="O72" s="2"/>
    </row>
    <row r="73" spans="2:19">
      <c r="K73" s="2"/>
      <c r="M73" s="2"/>
      <c r="O73" s="2"/>
    </row>
    <row r="74" spans="2:19">
      <c r="K74" s="2"/>
      <c r="M74" s="2"/>
      <c r="O74" s="2"/>
    </row>
    <row r="75" spans="2:19">
      <c r="K75" s="2"/>
      <c r="M75" s="2"/>
      <c r="O75" s="2"/>
    </row>
    <row r="76" spans="2:19">
      <c r="K76" s="2"/>
      <c r="M76" s="2"/>
      <c r="O76" s="2"/>
    </row>
    <row r="77" spans="2:19">
      <c r="K77" s="2"/>
      <c r="M77" s="2"/>
      <c r="O77" s="2"/>
    </row>
    <row r="78" spans="2:19">
      <c r="K78" s="2"/>
      <c r="M78" s="2"/>
      <c r="O78" s="2"/>
    </row>
    <row r="79" spans="2:19">
      <c r="K79" s="2"/>
      <c r="M79" s="2"/>
      <c r="O79" s="2"/>
    </row>
    <row r="80" spans="2:19">
      <c r="K80" s="2"/>
      <c r="M80" s="2"/>
      <c r="O80" s="2"/>
    </row>
    <row r="81" spans="11:15">
      <c r="K81" s="2"/>
      <c r="M81" s="2"/>
      <c r="O81" s="2"/>
    </row>
    <row r="82" spans="11:15">
      <c r="K82" s="2"/>
      <c r="M82" s="2"/>
      <c r="O82" s="2"/>
    </row>
    <row r="83" spans="11:15">
      <c r="K83" s="2"/>
      <c r="M83" s="2"/>
      <c r="O83" s="2"/>
    </row>
    <row r="84" spans="11:15">
      <c r="K84" s="2"/>
      <c r="M84" s="2"/>
      <c r="O84" s="2"/>
    </row>
    <row r="85" spans="11:15">
      <c r="K85" s="2"/>
      <c r="M85" s="2"/>
      <c r="O85" s="2"/>
    </row>
    <row r="86" spans="11:15">
      <c r="K86" s="2"/>
      <c r="M86" s="2"/>
      <c r="O86" s="2"/>
    </row>
    <row r="87" spans="11:15">
      <c r="K87" s="2"/>
      <c r="M87" s="2"/>
      <c r="O87" s="2"/>
    </row>
    <row r="88" spans="11:15">
      <c r="K88" s="2"/>
      <c r="M88" s="2"/>
      <c r="O88" s="2"/>
    </row>
    <row r="89" spans="11:15">
      <c r="K89" s="2"/>
      <c r="M89" s="2"/>
      <c r="O89" s="2"/>
    </row>
    <row r="90" spans="11:15">
      <c r="K90" s="2"/>
      <c r="M90" s="2"/>
      <c r="O90" s="2"/>
    </row>
    <row r="91" spans="11:15">
      <c r="K91" s="2"/>
      <c r="M91" s="2"/>
      <c r="O91" s="2"/>
    </row>
    <row r="92" spans="11:15">
      <c r="K92" s="2"/>
      <c r="M92" s="2"/>
      <c r="O92" s="2"/>
    </row>
    <row r="93" spans="11:15">
      <c r="K93" s="2"/>
      <c r="M93" s="2"/>
      <c r="O93" s="2"/>
    </row>
    <row r="94" spans="11:15">
      <c r="K94" s="2"/>
      <c r="M94" s="2"/>
      <c r="O94" s="2"/>
    </row>
    <row r="95" spans="11:15">
      <c r="K95" s="2"/>
      <c r="M95" s="2"/>
      <c r="O95" s="2"/>
    </row>
    <row r="96" spans="11:15">
      <c r="K96" s="2"/>
      <c r="M96" s="2"/>
      <c r="O96" s="2"/>
    </row>
    <row r="97" spans="11:15">
      <c r="K97" s="2"/>
      <c r="M97" s="2"/>
      <c r="O97" s="2"/>
    </row>
    <row r="98" spans="11:15">
      <c r="K98" s="2"/>
      <c r="M98" s="2"/>
      <c r="O98" s="2"/>
    </row>
    <row r="99" spans="11:15">
      <c r="K99" s="2"/>
      <c r="M99" s="2"/>
      <c r="O99" s="2"/>
    </row>
    <row r="100" spans="11:15">
      <c r="K100" s="2"/>
      <c r="M100" s="2"/>
      <c r="O100" s="2"/>
    </row>
    <row r="101" spans="11:15">
      <c r="K101" s="2"/>
      <c r="M101" s="2"/>
      <c r="O101" s="2"/>
    </row>
    <row r="102" spans="11:15">
      <c r="K102" s="2"/>
      <c r="M102" s="2"/>
      <c r="O102" s="2"/>
    </row>
    <row r="103" spans="11:15">
      <c r="K103" s="2"/>
      <c r="M103" s="2"/>
      <c r="O103" s="2"/>
    </row>
    <row r="104" spans="11:15">
      <c r="K104" s="2"/>
      <c r="M104" s="2"/>
      <c r="O104" s="2"/>
    </row>
    <row r="105" spans="11:15">
      <c r="K105" s="2"/>
      <c r="M105" s="2"/>
      <c r="O105" s="2"/>
    </row>
    <row r="106" spans="11:15">
      <c r="K106" s="2"/>
      <c r="M106" s="2"/>
      <c r="O106" s="2"/>
    </row>
    <row r="107" spans="11:15">
      <c r="K107" s="2"/>
      <c r="M107" s="2"/>
      <c r="O107" s="2"/>
    </row>
    <row r="108" spans="11:15">
      <c r="K108" s="2"/>
      <c r="M108" s="2"/>
      <c r="O108" s="2"/>
    </row>
    <row r="109" spans="11:15">
      <c r="K109" s="2"/>
      <c r="M109" s="2"/>
      <c r="O109" s="2"/>
    </row>
    <row r="110" spans="11:15">
      <c r="K110" s="2"/>
      <c r="M110" s="2"/>
      <c r="O110" s="2"/>
    </row>
    <row r="111" spans="11:15">
      <c r="K111" s="2"/>
      <c r="M111" s="2"/>
      <c r="O111" s="2"/>
    </row>
    <row r="112" spans="11:15">
      <c r="K112" s="2"/>
      <c r="M112" s="2"/>
      <c r="O112" s="2"/>
    </row>
    <row r="113" spans="11:15">
      <c r="K113" s="2"/>
      <c r="M113" s="2"/>
      <c r="O113" s="2"/>
    </row>
    <row r="114" spans="11:15">
      <c r="K114" s="2"/>
      <c r="M114" s="2"/>
      <c r="O114" s="2"/>
    </row>
    <row r="115" spans="11:15">
      <c r="K115" s="2"/>
      <c r="M115" s="2"/>
      <c r="O115" s="2"/>
    </row>
    <row r="116" spans="11:15">
      <c r="K116" s="2"/>
      <c r="M116" s="2"/>
      <c r="O116" s="2"/>
    </row>
    <row r="117" spans="11:15">
      <c r="K117" s="2"/>
      <c r="M117" s="2"/>
      <c r="O117" s="2"/>
    </row>
    <row r="118" spans="11:15">
      <c r="K118" s="2"/>
      <c r="M118" s="2"/>
      <c r="O118" s="2"/>
    </row>
    <row r="119" spans="11:15">
      <c r="K119" s="2"/>
      <c r="M119" s="2"/>
      <c r="O119" s="2"/>
    </row>
    <row r="120" spans="11:15">
      <c r="K120" s="2"/>
      <c r="M120" s="2"/>
      <c r="O120" s="2"/>
    </row>
    <row r="121" spans="11:15">
      <c r="K121" s="2"/>
      <c r="M121" s="2"/>
      <c r="O121" s="2"/>
    </row>
    <row r="122" spans="11:15">
      <c r="K122" s="2"/>
      <c r="M122" s="2"/>
      <c r="O122" s="2"/>
    </row>
    <row r="123" spans="11:15">
      <c r="K123" s="2"/>
      <c r="M123" s="2"/>
      <c r="O123" s="2"/>
    </row>
    <row r="124" spans="11:15">
      <c r="K124" s="2"/>
      <c r="M124" s="2"/>
      <c r="O124" s="2"/>
    </row>
    <row r="125" spans="11:15">
      <c r="K125" s="2"/>
      <c r="M125" s="2"/>
      <c r="O125" s="2"/>
    </row>
    <row r="126" spans="11:15">
      <c r="K126" s="2"/>
      <c r="M126" s="2"/>
      <c r="O126" s="2"/>
    </row>
    <row r="127" spans="11:15">
      <c r="K127" s="2"/>
      <c r="M127" s="2"/>
      <c r="O127" s="2"/>
    </row>
    <row r="128" spans="11:15">
      <c r="K128" s="2"/>
      <c r="M128" s="2"/>
      <c r="O128" s="2"/>
    </row>
    <row r="129" spans="11:15">
      <c r="K129" s="2"/>
      <c r="M129" s="2"/>
      <c r="O129" s="2"/>
    </row>
    <row r="130" spans="11:15">
      <c r="K130" s="2"/>
      <c r="M130" s="2"/>
      <c r="O130" s="2"/>
    </row>
    <row r="131" spans="11:15">
      <c r="K131" s="2"/>
      <c r="M131" s="2"/>
      <c r="O131" s="2"/>
    </row>
    <row r="132" spans="11:15">
      <c r="K132" s="2"/>
      <c r="M132" s="2"/>
      <c r="O132" s="2"/>
    </row>
    <row r="133" spans="11:15">
      <c r="K133" s="2"/>
      <c r="M133" s="2"/>
      <c r="O133" s="2"/>
    </row>
    <row r="134" spans="11:15">
      <c r="K134" s="2"/>
      <c r="M134" s="2"/>
      <c r="O134" s="2"/>
    </row>
    <row r="135" spans="11:15">
      <c r="K135" s="2"/>
      <c r="M135" s="2"/>
      <c r="O135" s="2"/>
    </row>
    <row r="136" spans="11:15">
      <c r="K136" s="2"/>
      <c r="M136" s="2"/>
      <c r="O136" s="2"/>
    </row>
    <row r="137" spans="11:15">
      <c r="K137" s="2"/>
      <c r="M137" s="2"/>
      <c r="O137" s="2"/>
    </row>
    <row r="138" spans="11:15">
      <c r="K138" s="2"/>
      <c r="M138" s="2"/>
      <c r="O138" s="2"/>
    </row>
    <row r="139" spans="11:15">
      <c r="K139" s="2"/>
      <c r="M139" s="2"/>
      <c r="O139" s="2"/>
    </row>
    <row r="140" spans="11:15">
      <c r="K140" s="2"/>
      <c r="M140" s="2"/>
      <c r="O140" s="2"/>
    </row>
    <row r="141" spans="11:15">
      <c r="K141" s="2"/>
      <c r="M141" s="2"/>
      <c r="O141" s="2"/>
    </row>
    <row r="142" spans="11:15">
      <c r="K142" s="2"/>
      <c r="M142" s="2"/>
      <c r="O142" s="2"/>
    </row>
    <row r="143" spans="11:15">
      <c r="K143" s="2"/>
      <c r="M143" s="2"/>
      <c r="O143" s="2"/>
    </row>
    <row r="144" spans="11:15">
      <c r="K144" s="2"/>
      <c r="M144" s="2"/>
      <c r="O144" s="2"/>
    </row>
    <row r="145" spans="11:15">
      <c r="K145" s="2"/>
      <c r="M145" s="2"/>
      <c r="O145" s="2"/>
    </row>
    <row r="146" spans="11:15">
      <c r="K146" s="2"/>
      <c r="M146" s="2"/>
      <c r="O146" s="2"/>
    </row>
    <row r="147" spans="11:15">
      <c r="K147" s="2"/>
      <c r="M147" s="2"/>
      <c r="O147" s="2"/>
    </row>
    <row r="148" spans="11:15">
      <c r="K148" s="2"/>
      <c r="M148" s="2"/>
      <c r="O148" s="2"/>
    </row>
    <row r="149" spans="11:15">
      <c r="K149" s="2"/>
      <c r="M149" s="2"/>
      <c r="O149" s="2"/>
    </row>
    <row r="150" spans="11:15">
      <c r="K150" s="2"/>
      <c r="M150" s="2"/>
      <c r="O150" s="2"/>
    </row>
    <row r="151" spans="11:15">
      <c r="K151" s="2"/>
      <c r="M151" s="2"/>
      <c r="O151" s="2"/>
    </row>
    <row r="152" spans="11:15">
      <c r="K152" s="2"/>
      <c r="M152" s="2"/>
      <c r="O152" s="2"/>
    </row>
    <row r="153" spans="11:15">
      <c r="K153" s="2"/>
      <c r="M153" s="2"/>
      <c r="O153" s="2"/>
    </row>
    <row r="154" spans="11:15">
      <c r="K154" s="2"/>
      <c r="M154" s="2"/>
      <c r="O154" s="2"/>
    </row>
    <row r="155" spans="11:15">
      <c r="K155" s="2"/>
      <c r="M155" s="2"/>
      <c r="O155" s="2"/>
    </row>
    <row r="156" spans="11:15">
      <c r="K156" s="2"/>
      <c r="M156" s="2"/>
      <c r="O156" s="2"/>
    </row>
    <row r="157" spans="11:15">
      <c r="K157" s="2"/>
      <c r="M157" s="2"/>
      <c r="O157" s="2"/>
    </row>
    <row r="158" spans="11:15">
      <c r="K158" s="2"/>
      <c r="M158" s="2"/>
      <c r="O158" s="2"/>
    </row>
    <row r="159" spans="11:15">
      <c r="K159" s="2"/>
      <c r="M159" s="2"/>
      <c r="O159" s="2"/>
    </row>
    <row r="160" spans="11:15">
      <c r="K160" s="2"/>
      <c r="M160" s="2"/>
      <c r="O160" s="2"/>
    </row>
    <row r="161" spans="11:15">
      <c r="K161" s="2"/>
      <c r="M161" s="2"/>
      <c r="O161" s="2"/>
    </row>
    <row r="162" spans="11:15">
      <c r="K162" s="2"/>
      <c r="M162" s="2"/>
      <c r="O162" s="2"/>
    </row>
    <row r="163" spans="11:15">
      <c r="K163" s="2"/>
      <c r="M163" s="2"/>
      <c r="O163" s="2"/>
    </row>
    <row r="164" spans="11:15">
      <c r="K164" s="2"/>
      <c r="M164" s="2"/>
      <c r="O164" s="2"/>
    </row>
    <row r="165" spans="11:15">
      <c r="K165" s="2"/>
      <c r="M165" s="2"/>
      <c r="O165" s="2"/>
    </row>
    <row r="166" spans="11:15">
      <c r="K166" s="2"/>
      <c r="M166" s="2"/>
      <c r="O166" s="2"/>
    </row>
    <row r="167" spans="11:15">
      <c r="K167" s="2"/>
      <c r="M167" s="2"/>
      <c r="O167" s="2"/>
    </row>
    <row r="168" spans="11:15">
      <c r="K168" s="2"/>
      <c r="M168" s="2"/>
      <c r="O168" s="2"/>
    </row>
    <row r="169" spans="11:15">
      <c r="K169" s="2"/>
      <c r="M169" s="2"/>
      <c r="O169" s="2"/>
    </row>
    <row r="170" spans="11:15">
      <c r="K170" s="2"/>
      <c r="M170" s="2"/>
      <c r="O170" s="2"/>
    </row>
    <row r="171" spans="11:15">
      <c r="K171" s="2"/>
      <c r="M171" s="2"/>
      <c r="O171" s="2"/>
    </row>
    <row r="172" spans="11:15">
      <c r="K172" s="2"/>
      <c r="M172" s="2"/>
      <c r="O172" s="2"/>
    </row>
    <row r="173" spans="11:15">
      <c r="K173" s="2"/>
      <c r="M173" s="2"/>
      <c r="O173" s="2"/>
    </row>
    <row r="174" spans="11:15">
      <c r="K174" s="2"/>
      <c r="M174" s="2"/>
      <c r="O174" s="2"/>
    </row>
    <row r="175" spans="11:15">
      <c r="K175" s="2"/>
      <c r="M175" s="2"/>
      <c r="O175" s="2"/>
    </row>
    <row r="176" spans="11:15">
      <c r="K176" s="2"/>
      <c r="M176" s="2"/>
      <c r="O176" s="2"/>
    </row>
    <row r="177" spans="11:15">
      <c r="K177" s="2"/>
      <c r="M177" s="2"/>
      <c r="O177" s="2"/>
    </row>
    <row r="178" spans="11:15">
      <c r="K178" s="2"/>
      <c r="M178" s="2"/>
      <c r="O178" s="2"/>
    </row>
    <row r="179" spans="11:15">
      <c r="K179" s="2"/>
      <c r="M179" s="2"/>
      <c r="O179" s="2"/>
    </row>
    <row r="180" spans="11:15">
      <c r="K180" s="2"/>
      <c r="M180" s="2"/>
      <c r="O180" s="2"/>
    </row>
    <row r="181" spans="11:15">
      <c r="K181" s="2"/>
      <c r="M181" s="2"/>
      <c r="O181" s="2"/>
    </row>
    <row r="182" spans="11:15">
      <c r="K182" s="2"/>
      <c r="M182" s="2"/>
      <c r="O182" s="2"/>
    </row>
    <row r="183" spans="11:15">
      <c r="K183" s="2"/>
      <c r="M183" s="2"/>
      <c r="O183" s="2"/>
    </row>
    <row r="184" spans="11:15">
      <c r="K184" s="2"/>
      <c r="M184" s="2"/>
      <c r="O184" s="2"/>
    </row>
    <row r="185" spans="11:15">
      <c r="K185" s="2"/>
      <c r="M185" s="2"/>
      <c r="O185" s="2"/>
    </row>
    <row r="186" spans="11:15">
      <c r="K186" s="2"/>
      <c r="M186" s="2"/>
      <c r="O186" s="2"/>
    </row>
    <row r="187" spans="11:15">
      <c r="K187" s="2"/>
      <c r="M187" s="2"/>
      <c r="O187" s="2"/>
    </row>
    <row r="188" spans="11:15">
      <c r="K188" s="2"/>
      <c r="M188" s="2"/>
      <c r="O188" s="2"/>
    </row>
    <row r="189" spans="11:15">
      <c r="K189" s="2"/>
      <c r="M189" s="2"/>
      <c r="O189" s="2"/>
    </row>
    <row r="190" spans="11:15">
      <c r="K190" s="2"/>
      <c r="M190" s="2"/>
      <c r="O190" s="2"/>
    </row>
    <row r="191" spans="11:15">
      <c r="K191" s="2"/>
      <c r="M191" s="2"/>
      <c r="O191" s="2"/>
    </row>
    <row r="192" spans="11:15">
      <c r="K192" s="2"/>
      <c r="M192" s="2"/>
      <c r="O192" s="2"/>
    </row>
    <row r="193" spans="11:15">
      <c r="K193" s="2"/>
      <c r="M193" s="2"/>
      <c r="O193" s="2"/>
    </row>
    <row r="194" spans="11:15">
      <c r="K194" s="2"/>
      <c r="M194" s="2"/>
      <c r="O194" s="2"/>
    </row>
    <row r="195" spans="11:15">
      <c r="K195" s="2"/>
      <c r="M195" s="2"/>
      <c r="O195" s="2"/>
    </row>
    <row r="196" spans="11:15">
      <c r="K196" s="2"/>
      <c r="M196" s="2"/>
      <c r="O196" s="2"/>
    </row>
    <row r="197" spans="11:15">
      <c r="K197" s="2"/>
      <c r="M197" s="2"/>
      <c r="O197" s="2"/>
    </row>
    <row r="198" spans="11:15">
      <c r="K198" s="2"/>
      <c r="M198" s="2"/>
      <c r="O198" s="2"/>
    </row>
    <row r="199" spans="11:15">
      <c r="K199" s="2"/>
      <c r="M199" s="2"/>
      <c r="O199" s="2"/>
    </row>
    <row r="200" spans="11:15">
      <c r="K200" s="2"/>
      <c r="M200" s="2"/>
      <c r="O200" s="2"/>
    </row>
    <row r="201" spans="11:15">
      <c r="K201" s="2"/>
      <c r="M201" s="2"/>
      <c r="O201" s="2"/>
    </row>
    <row r="202" spans="11:15">
      <c r="K202" s="2"/>
      <c r="M202" s="2"/>
      <c r="O202" s="2"/>
    </row>
    <row r="203" spans="11:15">
      <c r="K203" s="2"/>
      <c r="M203" s="2"/>
      <c r="O203" s="2"/>
    </row>
    <row r="204" spans="11:15">
      <c r="K204" s="2"/>
      <c r="M204" s="2"/>
      <c r="O204" s="2"/>
    </row>
    <row r="205" spans="11:15">
      <c r="K205" s="2"/>
      <c r="M205" s="2"/>
      <c r="O205" s="2"/>
    </row>
    <row r="206" spans="11:15">
      <c r="K206" s="2"/>
      <c r="M206" s="2"/>
      <c r="O206" s="2"/>
    </row>
    <row r="207" spans="11:15">
      <c r="K207" s="2"/>
      <c r="M207" s="2"/>
      <c r="O207" s="2"/>
    </row>
    <row r="208" spans="11:15">
      <c r="K208" s="2"/>
      <c r="M208" s="2"/>
      <c r="O208" s="2"/>
    </row>
    <row r="209" spans="11:15">
      <c r="K209" s="2"/>
      <c r="M209" s="2"/>
      <c r="O209" s="2"/>
    </row>
    <row r="210" spans="11:15">
      <c r="K210" s="2"/>
      <c r="M210" s="2"/>
      <c r="O210" s="2"/>
    </row>
    <row r="211" spans="11:15">
      <c r="K211" s="2"/>
      <c r="M211" s="2"/>
      <c r="O211" s="2"/>
    </row>
    <row r="212" spans="11:15">
      <c r="K212" s="2"/>
      <c r="M212" s="2"/>
      <c r="O212" s="2"/>
    </row>
    <row r="213" spans="11:15">
      <c r="K213" s="2"/>
      <c r="M213" s="2"/>
      <c r="O213" s="2"/>
    </row>
    <row r="214" spans="11:15">
      <c r="K214" s="2"/>
      <c r="M214" s="2"/>
      <c r="O214" s="2"/>
    </row>
    <row r="215" spans="11:15">
      <c r="K215" s="2"/>
      <c r="M215" s="2"/>
      <c r="O215" s="2"/>
    </row>
    <row r="216" spans="11:15">
      <c r="K216" s="2"/>
      <c r="M216" s="2"/>
      <c r="O216" s="2"/>
    </row>
    <row r="217" spans="11:15">
      <c r="K217" s="2"/>
      <c r="M217" s="2"/>
      <c r="O217" s="2"/>
    </row>
    <row r="218" spans="11:15">
      <c r="K218" s="2"/>
      <c r="M218" s="2"/>
      <c r="O218" s="2"/>
    </row>
    <row r="219" spans="11:15">
      <c r="K219" s="2"/>
      <c r="M219" s="2"/>
      <c r="O219" s="2"/>
    </row>
    <row r="220" spans="11:15">
      <c r="K220" s="2"/>
      <c r="M220" s="2"/>
      <c r="O220" s="2"/>
    </row>
    <row r="221" spans="11:15">
      <c r="K221" s="2"/>
      <c r="M221" s="2"/>
      <c r="O221" s="2"/>
    </row>
    <row r="222" spans="11:15">
      <c r="K222" s="2"/>
      <c r="M222" s="2"/>
      <c r="O222" s="2"/>
    </row>
    <row r="223" spans="11:15">
      <c r="K223" s="2"/>
      <c r="M223" s="2"/>
      <c r="O223" s="2"/>
    </row>
    <row r="224" spans="11:15">
      <c r="K224" s="2"/>
      <c r="M224" s="2"/>
      <c r="O224" s="2"/>
    </row>
    <row r="225" spans="11:15">
      <c r="K225" s="2"/>
      <c r="M225" s="2"/>
      <c r="O225" s="2"/>
    </row>
    <row r="226" spans="11:15">
      <c r="K226" s="2"/>
      <c r="M226" s="2"/>
      <c r="O226" s="2"/>
    </row>
    <row r="227" spans="11:15">
      <c r="K227" s="2"/>
      <c r="M227" s="2"/>
      <c r="O227" s="2"/>
    </row>
    <row r="228" spans="11:15">
      <c r="K228" s="2"/>
      <c r="M228" s="2"/>
      <c r="O228" s="2"/>
    </row>
    <row r="229" spans="11:15">
      <c r="K229" s="2"/>
      <c r="M229" s="2"/>
      <c r="O229" s="2"/>
    </row>
    <row r="230" spans="11:15">
      <c r="K230" s="2"/>
      <c r="M230" s="2"/>
      <c r="O230" s="2"/>
    </row>
    <row r="231" spans="11:15">
      <c r="K231" s="2"/>
      <c r="M231" s="2"/>
      <c r="O231" s="2"/>
    </row>
    <row r="232" spans="11:15">
      <c r="K232" s="2"/>
      <c r="M232" s="2"/>
      <c r="O232" s="2"/>
    </row>
    <row r="233" spans="11:15">
      <c r="K233" s="2"/>
      <c r="M233" s="2"/>
      <c r="O233" s="2"/>
    </row>
    <row r="234" spans="11:15">
      <c r="K234" s="2"/>
      <c r="M234" s="2"/>
      <c r="O234" s="2"/>
    </row>
    <row r="235" spans="11:15">
      <c r="K235" s="2"/>
      <c r="M235" s="2"/>
      <c r="O235" s="2"/>
    </row>
    <row r="236" spans="11:15">
      <c r="K236" s="2"/>
      <c r="M236" s="2"/>
      <c r="O236" s="2"/>
    </row>
    <row r="237" spans="11:15">
      <c r="K237" s="2"/>
      <c r="M237" s="2"/>
      <c r="O237" s="2"/>
    </row>
    <row r="238" spans="11:15">
      <c r="K238" s="2"/>
      <c r="M238" s="2"/>
      <c r="O238" s="2"/>
    </row>
    <row r="239" spans="11:15">
      <c r="K239" s="2"/>
      <c r="M239" s="2"/>
      <c r="O239" s="2"/>
    </row>
    <row r="240" spans="11:15">
      <c r="K240" s="2"/>
      <c r="M240" s="2"/>
      <c r="O240" s="2"/>
    </row>
    <row r="241" spans="11:15">
      <c r="K241" s="2"/>
      <c r="M241" s="2"/>
      <c r="O241" s="2"/>
    </row>
    <row r="242" spans="11:15">
      <c r="K242" s="2"/>
      <c r="M242" s="2"/>
      <c r="O242" s="2"/>
    </row>
    <row r="243" spans="11:15">
      <c r="K243" s="2"/>
      <c r="M243" s="2"/>
      <c r="O243" s="2"/>
    </row>
    <row r="244" spans="11:15">
      <c r="K244" s="2"/>
      <c r="M244" s="2"/>
      <c r="O244" s="2"/>
    </row>
    <row r="245" spans="11:15">
      <c r="K245" s="2"/>
      <c r="M245" s="2"/>
      <c r="O245" s="2"/>
    </row>
    <row r="246" spans="11:15">
      <c r="K246" s="2"/>
      <c r="M246" s="2"/>
      <c r="O246" s="2"/>
    </row>
    <row r="247" spans="11:15">
      <c r="K247" s="2"/>
      <c r="M247" s="2"/>
      <c r="O247" s="2"/>
    </row>
    <row r="248" spans="11:15">
      <c r="K248" s="2"/>
      <c r="M248" s="2"/>
      <c r="O248" s="2"/>
    </row>
    <row r="249" spans="11:15">
      <c r="K249" s="2"/>
      <c r="M249" s="2"/>
      <c r="O249" s="2"/>
    </row>
    <row r="250" spans="11:15">
      <c r="K250" s="2"/>
      <c r="M250" s="2"/>
      <c r="O250" s="2"/>
    </row>
    <row r="251" spans="11:15">
      <c r="K251" s="2"/>
      <c r="M251" s="2"/>
      <c r="O251" s="2"/>
    </row>
    <row r="252" spans="11:15">
      <c r="K252" s="2"/>
      <c r="M252" s="2"/>
      <c r="O252" s="2"/>
    </row>
    <row r="253" spans="11:15">
      <c r="K253" s="2"/>
      <c r="M253" s="2"/>
      <c r="O253" s="2"/>
    </row>
    <row r="254" spans="11:15">
      <c r="K254" s="2"/>
      <c r="M254" s="2"/>
      <c r="O254" s="2"/>
    </row>
    <row r="255" spans="11:15">
      <c r="K255" s="2"/>
      <c r="M255" s="2"/>
      <c r="O255" s="2"/>
    </row>
    <row r="256" spans="11:15">
      <c r="K256" s="2"/>
      <c r="M256" s="2"/>
      <c r="O256" s="2"/>
    </row>
    <row r="257" spans="11:15">
      <c r="K257" s="2"/>
      <c r="M257" s="2"/>
      <c r="O257" s="2"/>
    </row>
    <row r="258" spans="11:15">
      <c r="K258" s="2"/>
      <c r="M258" s="2"/>
      <c r="O258" s="2"/>
    </row>
    <row r="259" spans="11:15">
      <c r="K259" s="2"/>
      <c r="M259" s="2"/>
      <c r="O259" s="2"/>
    </row>
    <row r="260" spans="11:15">
      <c r="K260" s="2"/>
      <c r="M260" s="2"/>
      <c r="O260" s="2"/>
    </row>
    <row r="261" spans="11:15">
      <c r="K261" s="2"/>
      <c r="M261" s="2"/>
      <c r="O261" s="2"/>
    </row>
    <row r="262" spans="11:15">
      <c r="K262" s="2"/>
      <c r="M262" s="2"/>
      <c r="O262" s="2"/>
    </row>
    <row r="263" spans="11:15">
      <c r="K263" s="2"/>
      <c r="M263" s="2"/>
      <c r="O263" s="2"/>
    </row>
    <row r="264" spans="11:15">
      <c r="K264" s="2"/>
      <c r="M264" s="2"/>
      <c r="O264" s="2"/>
    </row>
    <row r="265" spans="11:15">
      <c r="K265" s="2"/>
      <c r="M265" s="2"/>
      <c r="O265" s="2"/>
    </row>
    <row r="266" spans="11:15">
      <c r="K266" s="2"/>
      <c r="M266" s="2"/>
      <c r="O266" s="2"/>
    </row>
    <row r="267" spans="11:15">
      <c r="K267" s="2"/>
      <c r="M267" s="2"/>
      <c r="O267" s="2"/>
    </row>
    <row r="268" spans="11:15">
      <c r="K268" s="2"/>
      <c r="M268" s="2"/>
      <c r="O268" s="2"/>
    </row>
    <row r="269" spans="11:15">
      <c r="K269" s="2"/>
      <c r="M269" s="2"/>
      <c r="O269" s="2"/>
    </row>
    <row r="270" spans="11:15">
      <c r="K270" s="2"/>
      <c r="M270" s="2"/>
      <c r="O270" s="2"/>
    </row>
    <row r="271" spans="11:15">
      <c r="K271" s="2"/>
      <c r="M271" s="2"/>
      <c r="O271" s="2"/>
    </row>
    <row r="272" spans="11:15">
      <c r="K272" s="2"/>
      <c r="M272" s="2"/>
      <c r="O272" s="2"/>
    </row>
    <row r="273" spans="11:15">
      <c r="K273" s="2"/>
      <c r="M273" s="2"/>
      <c r="O273" s="2"/>
    </row>
    <row r="274" spans="11:15">
      <c r="K274" s="2"/>
      <c r="M274" s="2"/>
      <c r="O274" s="2"/>
    </row>
    <row r="275" spans="11:15">
      <c r="K275" s="2"/>
      <c r="M275" s="2"/>
      <c r="O275" s="2"/>
    </row>
    <row r="276" spans="11:15">
      <c r="K276" s="2"/>
      <c r="M276" s="2"/>
      <c r="O276" s="2"/>
    </row>
    <row r="277" spans="11:15">
      <c r="K277" s="2"/>
      <c r="M277" s="2"/>
      <c r="O277" s="2"/>
    </row>
    <row r="278" spans="11:15">
      <c r="K278" s="2"/>
      <c r="M278" s="2"/>
      <c r="O278" s="2"/>
    </row>
    <row r="279" spans="11:15">
      <c r="K279" s="2"/>
      <c r="M279" s="2"/>
      <c r="O279" s="2"/>
    </row>
    <row r="280" spans="11:15">
      <c r="K280" s="2"/>
      <c r="M280" s="2"/>
      <c r="O280" s="2"/>
    </row>
    <row r="281" spans="11:15">
      <c r="K281" s="2"/>
      <c r="M281" s="2"/>
      <c r="O281" s="2"/>
    </row>
    <row r="282" spans="11:15">
      <c r="K282" s="2"/>
      <c r="M282" s="2"/>
      <c r="O282" s="2"/>
    </row>
    <row r="283" spans="11:15">
      <c r="K283" s="2"/>
      <c r="M283" s="2"/>
      <c r="O283" s="2"/>
    </row>
    <row r="284" spans="11:15">
      <c r="K284" s="2"/>
      <c r="M284" s="2"/>
      <c r="O284" s="2"/>
    </row>
    <row r="285" spans="11:15">
      <c r="K285" s="2"/>
      <c r="M285" s="2"/>
      <c r="O285" s="2"/>
    </row>
    <row r="286" spans="11:15">
      <c r="K286" s="2"/>
      <c r="M286" s="2"/>
      <c r="O286" s="2"/>
    </row>
    <row r="287" spans="11:15">
      <c r="K287" s="2"/>
      <c r="M287" s="2"/>
      <c r="O287" s="2"/>
    </row>
    <row r="288" spans="11:15">
      <c r="K288" s="2"/>
      <c r="M288" s="2"/>
      <c r="O288" s="2"/>
    </row>
    <row r="289" spans="11:15">
      <c r="K289" s="2"/>
      <c r="M289" s="2"/>
      <c r="O289" s="2"/>
    </row>
    <row r="290" spans="11:15">
      <c r="K290" s="2"/>
      <c r="M290" s="2"/>
      <c r="O290" s="2"/>
    </row>
    <row r="291" spans="11:15">
      <c r="K291" s="2"/>
      <c r="M291" s="2"/>
      <c r="O291" s="2"/>
    </row>
    <row r="292" spans="11:15">
      <c r="K292" s="2"/>
      <c r="M292" s="2"/>
      <c r="O292" s="2"/>
    </row>
    <row r="293" spans="11:15">
      <c r="K293" s="2"/>
      <c r="M293" s="2"/>
      <c r="O293" s="2"/>
    </row>
    <row r="294" spans="11:15">
      <c r="K294" s="2"/>
      <c r="M294" s="2"/>
      <c r="O294" s="2"/>
    </row>
    <row r="295" spans="11:15">
      <c r="K295" s="2"/>
      <c r="M295" s="2"/>
      <c r="O295" s="2"/>
    </row>
    <row r="296" spans="11:15">
      <c r="K296" s="2"/>
      <c r="M296" s="2"/>
      <c r="O296" s="2"/>
    </row>
    <row r="297" spans="11:15">
      <c r="K297" s="2"/>
      <c r="M297" s="2"/>
      <c r="O297" s="2"/>
    </row>
    <row r="298" spans="11:15">
      <c r="K298" s="2"/>
      <c r="M298" s="2"/>
      <c r="O298" s="2"/>
    </row>
    <row r="299" spans="11:15">
      <c r="K299" s="2"/>
      <c r="M299" s="2"/>
      <c r="O299" s="2"/>
    </row>
    <row r="300" spans="11:15">
      <c r="K300" s="2"/>
      <c r="M300" s="2"/>
      <c r="O300" s="2"/>
    </row>
    <row r="301" spans="11:15">
      <c r="K301" s="2"/>
      <c r="M301" s="2"/>
      <c r="O301" s="2"/>
    </row>
    <row r="302" spans="11:15">
      <c r="K302" s="2"/>
      <c r="M302" s="2"/>
      <c r="O302" s="2"/>
    </row>
    <row r="303" spans="11:15">
      <c r="K303" s="2"/>
      <c r="M303" s="2"/>
      <c r="O303" s="2"/>
    </row>
    <row r="304" spans="11:15">
      <c r="K304" s="2"/>
      <c r="M304" s="2"/>
      <c r="O304" s="2"/>
    </row>
    <row r="305" spans="11:15">
      <c r="K305" s="2"/>
      <c r="M305" s="2"/>
      <c r="O305" s="2"/>
    </row>
    <row r="306" spans="11:15">
      <c r="K306" s="2"/>
      <c r="M306" s="2"/>
      <c r="O306" s="2"/>
    </row>
    <row r="307" spans="11:15">
      <c r="K307" s="2"/>
      <c r="M307" s="2"/>
      <c r="O307" s="2"/>
    </row>
    <row r="308" spans="11:15">
      <c r="K308" s="2"/>
      <c r="M308" s="2"/>
      <c r="O308" s="2"/>
    </row>
    <row r="309" spans="11:15">
      <c r="K309" s="2"/>
      <c r="M309" s="2"/>
      <c r="O309" s="2"/>
    </row>
    <row r="310" spans="11:15">
      <c r="K310" s="2"/>
      <c r="M310" s="2"/>
      <c r="O310" s="2"/>
    </row>
    <row r="311" spans="11:15">
      <c r="K311" s="2"/>
      <c r="M311" s="2"/>
      <c r="O311" s="2"/>
    </row>
    <row r="312" spans="11:15">
      <c r="K312" s="2"/>
      <c r="M312" s="2"/>
      <c r="O312" s="2"/>
    </row>
    <row r="313" spans="11:15">
      <c r="K313" s="2"/>
      <c r="M313" s="2"/>
      <c r="O313" s="2"/>
    </row>
    <row r="314" spans="11:15">
      <c r="K314" s="2"/>
      <c r="M314" s="2"/>
      <c r="O314" s="2"/>
    </row>
    <row r="315" spans="11:15">
      <c r="K315" s="2"/>
      <c r="M315" s="2"/>
      <c r="O315" s="2"/>
    </row>
    <row r="316" spans="11:15">
      <c r="K316" s="2"/>
      <c r="M316" s="2"/>
      <c r="O316" s="2"/>
    </row>
    <row r="317" spans="11:15">
      <c r="K317" s="2"/>
      <c r="M317" s="2"/>
      <c r="O317" s="2"/>
    </row>
    <row r="318" spans="11:15">
      <c r="K318" s="2"/>
      <c r="M318" s="2"/>
      <c r="O318" s="2"/>
    </row>
    <row r="319" spans="11:15">
      <c r="K319" s="2"/>
      <c r="M319" s="2"/>
      <c r="O319" s="2"/>
    </row>
    <row r="320" spans="11:15">
      <c r="K320" s="2"/>
      <c r="M320" s="2"/>
      <c r="O320" s="2"/>
    </row>
    <row r="321" spans="11:15">
      <c r="K321" s="2"/>
      <c r="M321" s="2"/>
      <c r="O321" s="2"/>
    </row>
    <row r="322" spans="11:15">
      <c r="K322" s="2"/>
      <c r="M322" s="2"/>
      <c r="O322" s="2"/>
    </row>
    <row r="323" spans="11:15">
      <c r="K323" s="2"/>
      <c r="M323" s="2"/>
      <c r="O323" s="2"/>
    </row>
    <row r="324" spans="11:15">
      <c r="K324" s="2"/>
      <c r="M324" s="2"/>
      <c r="O324" s="2"/>
    </row>
    <row r="325" spans="11:15">
      <c r="K325" s="2"/>
      <c r="M325" s="2"/>
      <c r="O325" s="2"/>
    </row>
    <row r="326" spans="11:15">
      <c r="K326" s="2"/>
      <c r="M326" s="2"/>
      <c r="O326" s="2"/>
    </row>
    <row r="327" spans="11:15">
      <c r="K327" s="2"/>
      <c r="M327" s="2"/>
      <c r="O327" s="2"/>
    </row>
    <row r="328" spans="11:15">
      <c r="K328" s="2"/>
      <c r="M328" s="2"/>
      <c r="O328" s="2"/>
    </row>
    <row r="329" spans="11:15">
      <c r="K329" s="2"/>
      <c r="M329" s="2"/>
      <c r="O329" s="2"/>
    </row>
    <row r="330" spans="11:15">
      <c r="K330" s="2"/>
      <c r="M330" s="2"/>
      <c r="O330" s="2"/>
    </row>
    <row r="331" spans="11:15">
      <c r="K331" s="2"/>
      <c r="M331" s="2"/>
      <c r="O331" s="2"/>
    </row>
    <row r="332" spans="11:15">
      <c r="K332" s="2"/>
      <c r="M332" s="2"/>
      <c r="O332" s="2"/>
    </row>
    <row r="333" spans="11:15">
      <c r="K333" s="2"/>
      <c r="M333" s="2"/>
      <c r="O333" s="2"/>
    </row>
    <row r="334" spans="11:15">
      <c r="K334" s="2"/>
      <c r="M334" s="2"/>
      <c r="O334" s="2"/>
    </row>
    <row r="335" spans="11:15">
      <c r="K335" s="2"/>
      <c r="M335" s="2"/>
      <c r="O335" s="2"/>
    </row>
    <row r="336" spans="11:15">
      <c r="K336" s="2"/>
      <c r="M336" s="2"/>
      <c r="O336" s="2"/>
    </row>
    <row r="337" spans="11:15">
      <c r="K337" s="2"/>
      <c r="M337" s="2"/>
      <c r="O337" s="2"/>
    </row>
    <row r="338" spans="11:15">
      <c r="K338" s="2"/>
      <c r="M338" s="2"/>
      <c r="O338" s="2"/>
    </row>
    <row r="339" spans="11:15">
      <c r="K339" s="2"/>
      <c r="M339" s="2"/>
      <c r="O339" s="2"/>
    </row>
    <row r="340" spans="11:15">
      <c r="K340" s="2"/>
      <c r="M340" s="2"/>
      <c r="O340" s="2"/>
    </row>
    <row r="341" spans="11:15">
      <c r="K341" s="2"/>
      <c r="M341" s="2"/>
      <c r="O341" s="2"/>
    </row>
    <row r="342" spans="11:15">
      <c r="K342" s="2"/>
      <c r="M342" s="2"/>
      <c r="O342" s="2"/>
    </row>
    <row r="343" spans="11:15">
      <c r="K343" s="2"/>
      <c r="M343" s="2"/>
      <c r="O343" s="2"/>
    </row>
    <row r="344" spans="11:15">
      <c r="K344" s="2"/>
      <c r="M344" s="2"/>
      <c r="O344" s="2"/>
    </row>
    <row r="345" spans="11:15">
      <c r="K345" s="2"/>
      <c r="M345" s="2"/>
      <c r="O345" s="2"/>
    </row>
    <row r="346" spans="11:15">
      <c r="K346" s="2"/>
      <c r="M346" s="2"/>
      <c r="O346" s="2"/>
    </row>
    <row r="347" spans="11:15">
      <c r="K347" s="2"/>
      <c r="M347" s="2"/>
      <c r="O347" s="2"/>
    </row>
    <row r="348" spans="11:15">
      <c r="K348" s="2"/>
      <c r="M348" s="2"/>
      <c r="O348" s="2"/>
    </row>
    <row r="349" spans="11:15">
      <c r="K349" s="2"/>
      <c r="M349" s="2"/>
      <c r="O349" s="2"/>
    </row>
    <row r="350" spans="11:15">
      <c r="K350" s="2"/>
      <c r="M350" s="2"/>
      <c r="O350" s="2"/>
    </row>
    <row r="351" spans="11:15">
      <c r="K351" s="2"/>
      <c r="M351" s="2"/>
      <c r="O351" s="2"/>
    </row>
    <row r="352" spans="11:15">
      <c r="K352" s="2"/>
      <c r="M352" s="2"/>
      <c r="O352" s="2"/>
    </row>
    <row r="353" spans="11:15">
      <c r="K353" s="2"/>
      <c r="M353" s="2"/>
      <c r="O353" s="2"/>
    </row>
    <row r="354" spans="11:15">
      <c r="K354" s="2"/>
      <c r="M354" s="2"/>
      <c r="O354" s="2"/>
    </row>
    <row r="355" spans="11:15">
      <c r="K355" s="2"/>
      <c r="M355" s="2"/>
      <c r="O355" s="2"/>
    </row>
    <row r="356" spans="11:15">
      <c r="K356" s="2"/>
      <c r="M356" s="2"/>
      <c r="O356" s="2"/>
    </row>
    <row r="357" spans="11:15">
      <c r="K357" s="2"/>
      <c r="M357" s="2"/>
      <c r="O357" s="2"/>
    </row>
    <row r="358" spans="11:15">
      <c r="K358" s="2"/>
      <c r="M358" s="2"/>
      <c r="O358" s="2"/>
    </row>
    <row r="359" spans="11:15">
      <c r="K359" s="2"/>
      <c r="M359" s="2"/>
      <c r="O359" s="2"/>
    </row>
    <row r="360" spans="11:15">
      <c r="K360" s="2"/>
      <c r="M360" s="2"/>
      <c r="O360" s="2"/>
    </row>
    <row r="361" spans="11:15">
      <c r="K361" s="2"/>
      <c r="M361" s="2"/>
      <c r="O361" s="2"/>
    </row>
    <row r="362" spans="11:15">
      <c r="K362" s="2"/>
      <c r="M362" s="2"/>
      <c r="O362" s="2"/>
    </row>
    <row r="363" spans="11:15">
      <c r="K363" s="2"/>
      <c r="M363" s="2"/>
      <c r="O363" s="2"/>
    </row>
    <row r="364" spans="11:15">
      <c r="K364" s="2"/>
      <c r="M364" s="2"/>
      <c r="O364" s="2"/>
    </row>
    <row r="365" spans="11:15">
      <c r="K365" s="2"/>
      <c r="M365" s="2"/>
      <c r="O365" s="2"/>
    </row>
    <row r="366" spans="11:15">
      <c r="K366" s="2"/>
      <c r="M366" s="2"/>
      <c r="O366" s="2"/>
    </row>
    <row r="367" spans="11:15">
      <c r="K367" s="2"/>
      <c r="M367" s="2"/>
      <c r="O367" s="2"/>
    </row>
    <row r="368" spans="11:15">
      <c r="K368" s="2"/>
      <c r="M368" s="2"/>
      <c r="O368" s="2"/>
    </row>
    <row r="369" spans="11:15">
      <c r="K369" s="2"/>
      <c r="M369" s="2"/>
      <c r="O369" s="2"/>
    </row>
    <row r="370" spans="11:15">
      <c r="K370" s="2"/>
      <c r="M370" s="2"/>
      <c r="O370" s="2"/>
    </row>
    <row r="371" spans="11:15">
      <c r="K371" s="2"/>
      <c r="M371" s="2"/>
      <c r="O371" s="2"/>
    </row>
    <row r="372" spans="11:15">
      <c r="K372" s="2"/>
      <c r="M372" s="2"/>
      <c r="O372" s="2"/>
    </row>
    <row r="373" spans="11:15">
      <c r="K373" s="2"/>
      <c r="M373" s="2"/>
      <c r="O373" s="2"/>
    </row>
    <row r="374" spans="11:15">
      <c r="K374" s="2"/>
      <c r="M374" s="2"/>
      <c r="O374" s="2"/>
    </row>
    <row r="375" spans="11:15">
      <c r="K375" s="2"/>
      <c r="M375" s="2"/>
      <c r="O375" s="2"/>
    </row>
    <row r="376" spans="11:15">
      <c r="K376" s="2"/>
      <c r="M376" s="2"/>
      <c r="O376" s="2"/>
    </row>
    <row r="377" spans="11:15">
      <c r="K377" s="2"/>
      <c r="M377" s="2"/>
      <c r="O377" s="2"/>
    </row>
    <row r="378" spans="11:15">
      <c r="K378" s="2"/>
      <c r="M378" s="2"/>
      <c r="O378" s="2"/>
    </row>
    <row r="379" spans="11:15">
      <c r="K379" s="2"/>
      <c r="M379" s="2"/>
      <c r="O379" s="2"/>
    </row>
    <row r="380" spans="11:15">
      <c r="K380" s="2"/>
      <c r="M380" s="2"/>
      <c r="O380" s="2"/>
    </row>
    <row r="381" spans="11:15">
      <c r="K381" s="2"/>
      <c r="M381" s="2"/>
      <c r="O381" s="2"/>
    </row>
    <row r="382" spans="11:15">
      <c r="K382" s="2"/>
      <c r="M382" s="2"/>
      <c r="O382" s="2"/>
    </row>
    <row r="383" spans="11:15">
      <c r="K383" s="2"/>
      <c r="M383" s="2"/>
      <c r="O383" s="2"/>
    </row>
    <row r="384" spans="11:15">
      <c r="K384" s="2"/>
      <c r="M384" s="2"/>
      <c r="O384" s="2"/>
    </row>
    <row r="385" spans="11:15">
      <c r="K385" s="2"/>
      <c r="M385" s="2"/>
      <c r="O385" s="2"/>
    </row>
    <row r="386" spans="11:15">
      <c r="K386" s="2"/>
      <c r="M386" s="2"/>
      <c r="O386" s="2"/>
    </row>
    <row r="387" spans="11:15">
      <c r="K387" s="2"/>
      <c r="M387" s="2"/>
      <c r="O387" s="2"/>
    </row>
    <row r="388" spans="11:15">
      <c r="K388" s="2"/>
      <c r="M388" s="2"/>
      <c r="O388" s="2"/>
    </row>
    <row r="389" spans="11:15">
      <c r="K389" s="2"/>
      <c r="M389" s="2"/>
      <c r="O389" s="2"/>
    </row>
    <row r="390" spans="11:15">
      <c r="K390" s="2"/>
      <c r="M390" s="2"/>
      <c r="O390" s="2"/>
    </row>
    <row r="391" spans="11:15">
      <c r="K391" s="2"/>
      <c r="M391" s="2"/>
      <c r="O391" s="2"/>
    </row>
    <row r="392" spans="11:15">
      <c r="K392" s="2"/>
      <c r="M392" s="2"/>
      <c r="O392" s="2"/>
    </row>
    <row r="393" spans="11:15">
      <c r="K393" s="2"/>
      <c r="M393" s="2"/>
      <c r="O393" s="2"/>
    </row>
    <row r="394" spans="11:15">
      <c r="K394" s="2"/>
      <c r="M394" s="2"/>
      <c r="O394" s="2"/>
    </row>
    <row r="395" spans="11:15">
      <c r="K395" s="2"/>
      <c r="M395" s="2"/>
      <c r="O395" s="2"/>
    </row>
    <row r="396" spans="11:15">
      <c r="K396" s="2"/>
      <c r="M396" s="2"/>
      <c r="O396" s="2"/>
    </row>
    <row r="397" spans="11:15">
      <c r="K397" s="2"/>
      <c r="M397" s="2"/>
      <c r="O397" s="2"/>
    </row>
    <row r="398" spans="11:15">
      <c r="K398" s="2"/>
      <c r="M398" s="2"/>
      <c r="O398" s="2"/>
    </row>
    <row r="399" spans="11:15">
      <c r="K399" s="2"/>
      <c r="M399" s="2"/>
      <c r="O399" s="2"/>
    </row>
    <row r="400" spans="11:15">
      <c r="K400" s="2"/>
      <c r="M400" s="2"/>
      <c r="O400" s="2"/>
    </row>
    <row r="401" spans="11:15">
      <c r="K401" s="2"/>
      <c r="M401" s="2"/>
      <c r="O401" s="2"/>
    </row>
    <row r="402" spans="11:15">
      <c r="K402" s="2"/>
      <c r="M402" s="2"/>
      <c r="O402" s="2"/>
    </row>
    <row r="403" spans="11:15">
      <c r="K403" s="2"/>
      <c r="M403" s="2"/>
      <c r="O403" s="2"/>
    </row>
    <row r="404" spans="11:15">
      <c r="K404" s="2"/>
      <c r="M404" s="2"/>
      <c r="O404" s="2"/>
    </row>
    <row r="405" spans="11:15">
      <c r="K405" s="2"/>
      <c r="M405" s="2"/>
      <c r="O405" s="2"/>
    </row>
    <row r="406" spans="11:15">
      <c r="K406" s="2"/>
      <c r="M406" s="2"/>
      <c r="O406" s="2"/>
    </row>
    <row r="407" spans="11:15">
      <c r="K407" s="2"/>
      <c r="M407" s="2"/>
      <c r="O407" s="2"/>
    </row>
    <row r="408" spans="11:15">
      <c r="K408" s="2"/>
      <c r="M408" s="2"/>
      <c r="O408" s="2"/>
    </row>
    <row r="409" spans="11:15">
      <c r="K409" s="2"/>
      <c r="M409" s="2"/>
      <c r="O409" s="2"/>
    </row>
    <row r="410" spans="11:15">
      <c r="K410" s="2"/>
      <c r="M410" s="2"/>
      <c r="O410" s="2"/>
    </row>
    <row r="411" spans="11:15">
      <c r="K411" s="2"/>
      <c r="M411" s="2"/>
      <c r="O411" s="2"/>
    </row>
    <row r="412" spans="11:15">
      <c r="K412" s="2"/>
      <c r="M412" s="2"/>
      <c r="O412" s="2"/>
    </row>
    <row r="413" spans="11:15">
      <c r="K413" s="2"/>
      <c r="M413" s="2"/>
      <c r="O413" s="2"/>
    </row>
    <row r="414" spans="11:15">
      <c r="K414" s="2"/>
      <c r="M414" s="2"/>
      <c r="O414" s="2"/>
    </row>
    <row r="415" spans="11:15">
      <c r="K415" s="2"/>
      <c r="M415" s="2"/>
      <c r="O415" s="2"/>
    </row>
    <row r="416" spans="11:15">
      <c r="K416" s="2"/>
      <c r="M416" s="2"/>
      <c r="O416" s="2"/>
    </row>
    <row r="417" spans="11:15">
      <c r="K417" s="2"/>
      <c r="M417" s="2"/>
      <c r="O417" s="2"/>
    </row>
    <row r="418" spans="11:15">
      <c r="K418" s="2"/>
      <c r="M418" s="2"/>
      <c r="O418" s="2"/>
    </row>
    <row r="419" spans="11:15">
      <c r="K419" s="2"/>
      <c r="M419" s="2"/>
      <c r="O419" s="2"/>
    </row>
    <row r="420" spans="11:15">
      <c r="K420" s="2"/>
      <c r="M420" s="2"/>
      <c r="O420" s="2"/>
    </row>
    <row r="421" spans="11:15">
      <c r="K421" s="2"/>
      <c r="M421" s="2"/>
      <c r="O421" s="2"/>
    </row>
    <row r="422" spans="11:15">
      <c r="K422" s="2"/>
      <c r="M422" s="2"/>
      <c r="O422" s="2"/>
    </row>
    <row r="423" spans="11:15">
      <c r="K423" s="2"/>
      <c r="M423" s="2"/>
      <c r="O423" s="2"/>
    </row>
    <row r="424" spans="11:15">
      <c r="K424" s="2"/>
      <c r="M424" s="2"/>
      <c r="O424" s="2"/>
    </row>
    <row r="425" spans="11:15">
      <c r="K425" s="2"/>
      <c r="M425" s="2"/>
      <c r="O425" s="2"/>
    </row>
    <row r="426" spans="11:15">
      <c r="K426" s="2"/>
      <c r="M426" s="2"/>
      <c r="O426" s="2"/>
    </row>
    <row r="427" spans="11:15">
      <c r="K427" s="2"/>
      <c r="M427" s="2"/>
      <c r="O427" s="2"/>
    </row>
    <row r="428" spans="11:15">
      <c r="K428" s="2"/>
      <c r="M428" s="2"/>
      <c r="O428" s="2"/>
    </row>
    <row r="429" spans="11:15">
      <c r="K429" s="2"/>
      <c r="M429" s="2"/>
      <c r="O429" s="2"/>
    </row>
    <row r="430" spans="11:15">
      <c r="K430" s="2"/>
      <c r="M430" s="2"/>
      <c r="O430" s="2"/>
    </row>
    <row r="431" spans="11:15">
      <c r="K431" s="2"/>
      <c r="M431" s="2"/>
      <c r="O431" s="2"/>
    </row>
    <row r="432" spans="11:15">
      <c r="K432" s="2"/>
      <c r="M432" s="2"/>
      <c r="O432" s="2"/>
    </row>
    <row r="433" spans="11:15">
      <c r="K433" s="2"/>
      <c r="M433" s="2"/>
      <c r="O433" s="2"/>
    </row>
    <row r="434" spans="11:15">
      <c r="K434" s="2"/>
      <c r="M434" s="2"/>
      <c r="O434" s="2"/>
    </row>
    <row r="435" spans="11:15">
      <c r="K435" s="2"/>
      <c r="M435" s="2"/>
      <c r="O435" s="2"/>
    </row>
    <row r="436" spans="11:15">
      <c r="K436" s="2"/>
      <c r="M436" s="2"/>
      <c r="O436" s="2"/>
    </row>
    <row r="437" spans="11:15">
      <c r="K437" s="2"/>
      <c r="M437" s="2"/>
      <c r="O437" s="2"/>
    </row>
    <row r="438" spans="11:15">
      <c r="K438" s="2"/>
      <c r="M438" s="2"/>
      <c r="O438" s="2"/>
    </row>
    <row r="439" spans="11:15">
      <c r="K439" s="2"/>
      <c r="M439" s="2"/>
      <c r="O439" s="2"/>
    </row>
    <row r="440" spans="11:15">
      <c r="K440" s="2"/>
      <c r="M440" s="2"/>
      <c r="O440" s="2"/>
    </row>
    <row r="441" spans="11:15">
      <c r="K441" s="2"/>
      <c r="M441" s="2"/>
      <c r="O441" s="2"/>
    </row>
    <row r="442" spans="11:15">
      <c r="K442" s="2"/>
      <c r="M442" s="2"/>
      <c r="O442" s="2"/>
    </row>
    <row r="443" spans="11:15">
      <c r="K443" s="2"/>
      <c r="M443" s="2"/>
      <c r="O443" s="2"/>
    </row>
    <row r="444" spans="11:15">
      <c r="K444" s="2"/>
      <c r="M444" s="2"/>
      <c r="O444" s="2"/>
    </row>
    <row r="445" spans="11:15">
      <c r="K445" s="2"/>
      <c r="M445" s="2"/>
      <c r="O445" s="2"/>
    </row>
    <row r="446" spans="11:15">
      <c r="K446" s="2"/>
      <c r="M446" s="2"/>
      <c r="O446" s="2"/>
    </row>
    <row r="447" spans="11:15">
      <c r="K447" s="2"/>
      <c r="M447" s="2"/>
      <c r="O447" s="2"/>
    </row>
    <row r="448" spans="11:15">
      <c r="K448" s="2"/>
      <c r="M448" s="2"/>
      <c r="O448" s="2"/>
    </row>
    <row r="449" spans="11:15">
      <c r="K449" s="2"/>
      <c r="M449" s="2"/>
      <c r="O449" s="2"/>
    </row>
    <row r="450" spans="11:15">
      <c r="K450" s="2"/>
      <c r="M450" s="2"/>
      <c r="O450" s="2"/>
    </row>
    <row r="451" spans="11:15">
      <c r="K451" s="2"/>
      <c r="M451" s="2"/>
      <c r="O451" s="2"/>
    </row>
    <row r="452" spans="11:15">
      <c r="K452" s="2"/>
      <c r="M452" s="2"/>
      <c r="O452" s="2"/>
    </row>
    <row r="453" spans="11:15">
      <c r="K453" s="2"/>
      <c r="M453" s="2"/>
      <c r="O453" s="2"/>
    </row>
    <row r="454" spans="11:15">
      <c r="K454" s="2"/>
      <c r="M454" s="2"/>
      <c r="O454" s="2"/>
    </row>
    <row r="455" spans="11:15">
      <c r="K455" s="2"/>
      <c r="M455" s="2"/>
      <c r="O455" s="2"/>
    </row>
    <row r="456" spans="11:15">
      <c r="K456" s="2"/>
      <c r="M456" s="2"/>
      <c r="O456" s="2"/>
    </row>
    <row r="457" spans="11:15">
      <c r="K457" s="2"/>
      <c r="M457" s="2"/>
      <c r="O457" s="2"/>
    </row>
    <row r="458" spans="11:15">
      <c r="K458" s="2"/>
      <c r="M458" s="2"/>
      <c r="O458" s="2"/>
    </row>
    <row r="459" spans="11:15">
      <c r="K459" s="2"/>
      <c r="M459" s="2"/>
      <c r="O459" s="2"/>
    </row>
    <row r="460" spans="11:15">
      <c r="K460" s="2"/>
      <c r="M460" s="2"/>
      <c r="O460" s="2"/>
    </row>
    <row r="461" spans="11:15">
      <c r="K461" s="2"/>
      <c r="M461" s="2"/>
      <c r="O461" s="2"/>
    </row>
    <row r="462" spans="11:15">
      <c r="K462" s="2"/>
      <c r="M462" s="2"/>
      <c r="O462" s="2"/>
    </row>
    <row r="463" spans="11:15">
      <c r="K463" s="2"/>
      <c r="M463" s="2"/>
      <c r="O463" s="2"/>
    </row>
    <row r="464" spans="11:15">
      <c r="K464" s="2"/>
      <c r="M464" s="2"/>
      <c r="O464" s="2"/>
    </row>
    <row r="465" spans="11:15">
      <c r="K465" s="2"/>
      <c r="M465" s="2"/>
      <c r="O465" s="2"/>
    </row>
    <row r="466" spans="11:15">
      <c r="K466" s="2"/>
      <c r="M466" s="2"/>
      <c r="O466" s="2"/>
    </row>
    <row r="467" spans="11:15">
      <c r="K467" s="2"/>
      <c r="M467" s="2"/>
      <c r="O467" s="2"/>
    </row>
    <row r="468" spans="11:15">
      <c r="K468" s="2"/>
      <c r="M468" s="2"/>
      <c r="O468" s="2"/>
    </row>
    <row r="469" spans="11:15">
      <c r="K469" s="2"/>
      <c r="M469" s="2"/>
      <c r="O469" s="2"/>
    </row>
    <row r="470" spans="11:15">
      <c r="K470" s="2"/>
      <c r="M470" s="2"/>
      <c r="O470" s="2"/>
    </row>
    <row r="471" spans="11:15">
      <c r="K471" s="2"/>
      <c r="M471" s="2"/>
      <c r="O471" s="2"/>
    </row>
    <row r="472" spans="11:15">
      <c r="K472" s="2"/>
      <c r="M472" s="2"/>
      <c r="O472" s="2"/>
    </row>
    <row r="473" spans="11:15">
      <c r="K473" s="2"/>
      <c r="M473" s="2"/>
      <c r="O473" s="2"/>
    </row>
    <row r="474" spans="11:15">
      <c r="K474" s="2"/>
      <c r="M474" s="2"/>
      <c r="O474" s="2"/>
    </row>
    <row r="475" spans="11:15">
      <c r="K475" s="2"/>
      <c r="M475" s="2"/>
      <c r="O475" s="2"/>
    </row>
    <row r="476" spans="11:15">
      <c r="K476" s="2"/>
      <c r="M476" s="2"/>
      <c r="O476" s="2"/>
    </row>
    <row r="477" spans="11:15">
      <c r="K477" s="2"/>
      <c r="M477" s="2"/>
      <c r="O477" s="2"/>
    </row>
    <row r="478" spans="11:15">
      <c r="K478" s="2"/>
      <c r="M478" s="2"/>
      <c r="O478" s="2"/>
    </row>
    <row r="479" spans="11:15">
      <c r="K479" s="2"/>
      <c r="M479" s="2"/>
      <c r="O479" s="2"/>
    </row>
    <row r="480" spans="11:15">
      <c r="K480" s="2"/>
      <c r="M480" s="2"/>
      <c r="O480" s="2"/>
    </row>
    <row r="481" spans="11:15">
      <c r="K481" s="2"/>
      <c r="M481" s="2"/>
      <c r="O481" s="2"/>
    </row>
    <row r="482" spans="11:15">
      <c r="K482" s="2"/>
      <c r="M482" s="2"/>
      <c r="O482" s="2"/>
    </row>
    <row r="483" spans="11:15">
      <c r="K483" s="2"/>
      <c r="M483" s="2"/>
      <c r="O483" s="2"/>
    </row>
    <row r="484" spans="11:15">
      <c r="K484" s="2"/>
      <c r="M484" s="2"/>
      <c r="O484" s="2"/>
    </row>
    <row r="485" spans="11:15">
      <c r="K485" s="2"/>
      <c r="M485" s="2"/>
      <c r="O485" s="2"/>
    </row>
    <row r="486" spans="11:15">
      <c r="K486" s="2"/>
      <c r="M486" s="2"/>
      <c r="O486" s="2"/>
    </row>
    <row r="487" spans="11:15">
      <c r="K487" s="2"/>
      <c r="M487" s="2"/>
      <c r="O487" s="2"/>
    </row>
    <row r="488" spans="11:15">
      <c r="K488" s="2"/>
      <c r="M488" s="2"/>
      <c r="O488" s="2"/>
    </row>
    <row r="489" spans="11:15">
      <c r="K489" s="2"/>
      <c r="M489" s="2"/>
      <c r="O489" s="2"/>
    </row>
    <row r="490" spans="11:15">
      <c r="K490" s="2"/>
      <c r="M490" s="2"/>
      <c r="O490" s="2"/>
    </row>
    <row r="491" spans="11:15">
      <c r="K491" s="2"/>
      <c r="M491" s="2"/>
      <c r="O491" s="2"/>
    </row>
    <row r="492" spans="11:15">
      <c r="K492" s="2"/>
      <c r="M492" s="2"/>
      <c r="O492" s="2"/>
    </row>
    <row r="493" spans="11:15">
      <c r="K493" s="2"/>
      <c r="M493" s="2"/>
      <c r="O493" s="2"/>
    </row>
    <row r="494" spans="11:15">
      <c r="K494" s="2"/>
      <c r="M494" s="2"/>
      <c r="O494" s="2"/>
    </row>
    <row r="495" spans="11:15">
      <c r="K495" s="2"/>
      <c r="M495" s="2"/>
      <c r="O495" s="2"/>
    </row>
    <row r="496" spans="11:15">
      <c r="K496" s="2"/>
      <c r="M496" s="2"/>
      <c r="O496" s="2"/>
    </row>
    <row r="497" spans="11:15">
      <c r="K497" s="2"/>
      <c r="M497" s="2"/>
      <c r="O497" s="2"/>
    </row>
    <row r="498" spans="11:15">
      <c r="K498" s="2"/>
      <c r="M498" s="2"/>
      <c r="O498" s="2"/>
    </row>
    <row r="499" spans="11:15">
      <c r="K499" s="2"/>
      <c r="M499" s="2"/>
      <c r="O499" s="2"/>
    </row>
    <row r="500" spans="11:15">
      <c r="K500" s="2"/>
      <c r="M500" s="2"/>
      <c r="O500" s="2"/>
    </row>
    <row r="501" spans="11:15">
      <c r="K501" s="2"/>
      <c r="M501" s="2"/>
      <c r="O501" s="2"/>
    </row>
    <row r="502" spans="11:15">
      <c r="K502" s="2"/>
      <c r="M502" s="2"/>
      <c r="O502" s="2"/>
    </row>
    <row r="503" spans="11:15">
      <c r="K503" s="2"/>
      <c r="M503" s="2"/>
      <c r="O503" s="2"/>
    </row>
    <row r="504" spans="11:15">
      <c r="K504" s="2"/>
      <c r="M504" s="2"/>
      <c r="O504" s="2"/>
    </row>
    <row r="505" spans="11:15">
      <c r="K505" s="2"/>
      <c r="M505" s="2"/>
      <c r="O505" s="2"/>
    </row>
    <row r="506" spans="11:15">
      <c r="K506" s="2"/>
      <c r="M506" s="2"/>
      <c r="O506" s="2"/>
    </row>
    <row r="507" spans="11:15">
      <c r="K507" s="2"/>
      <c r="M507" s="2"/>
      <c r="O507" s="2"/>
    </row>
    <row r="508" spans="11:15">
      <c r="K508" s="2"/>
      <c r="M508" s="2"/>
      <c r="O508" s="2"/>
    </row>
    <row r="509" spans="11:15">
      <c r="K509" s="2"/>
      <c r="M509" s="2"/>
      <c r="O509" s="2"/>
    </row>
    <row r="510" spans="11:15">
      <c r="K510" s="2"/>
      <c r="M510" s="2"/>
      <c r="O510" s="2"/>
    </row>
    <row r="511" spans="11:15">
      <c r="K511" s="2"/>
      <c r="M511" s="2"/>
      <c r="O511" s="2"/>
    </row>
    <row r="512" spans="11:15">
      <c r="K512" s="2"/>
      <c r="M512" s="2"/>
      <c r="O512" s="2"/>
    </row>
    <row r="513" spans="11:15">
      <c r="K513" s="2"/>
      <c r="M513" s="2"/>
      <c r="O513" s="2"/>
    </row>
    <row r="514" spans="11:15">
      <c r="K514" s="2"/>
      <c r="M514" s="2"/>
      <c r="O514" s="2"/>
    </row>
    <row r="515" spans="11:15">
      <c r="K515" s="2"/>
      <c r="M515" s="2"/>
      <c r="O515" s="2"/>
    </row>
    <row r="516" spans="11:15">
      <c r="K516" s="2"/>
      <c r="M516" s="2"/>
      <c r="O516" s="2"/>
    </row>
    <row r="517" spans="11:15">
      <c r="K517" s="2"/>
      <c r="M517" s="2"/>
      <c r="O517" s="2"/>
    </row>
    <row r="518" spans="11:15">
      <c r="K518" s="2"/>
      <c r="M518" s="2"/>
      <c r="O518" s="2"/>
    </row>
    <row r="519" spans="11:15">
      <c r="K519" s="2"/>
      <c r="M519" s="2"/>
      <c r="O519" s="2"/>
    </row>
    <row r="520" spans="11:15">
      <c r="K520" s="2"/>
      <c r="M520" s="2"/>
      <c r="O520" s="2"/>
    </row>
    <row r="521" spans="11:15">
      <c r="K521" s="2"/>
      <c r="M521" s="2"/>
      <c r="O521" s="2"/>
    </row>
    <row r="522" spans="11:15">
      <c r="K522" s="2"/>
      <c r="M522" s="2"/>
      <c r="O522" s="2"/>
    </row>
    <row r="523" spans="11:15">
      <c r="K523" s="2"/>
      <c r="M523" s="2"/>
      <c r="O523" s="2"/>
    </row>
    <row r="524" spans="11:15">
      <c r="K524" s="2"/>
      <c r="M524" s="2"/>
      <c r="O524" s="2"/>
    </row>
    <row r="525" spans="11:15">
      <c r="K525" s="2"/>
      <c r="M525" s="2"/>
      <c r="O525" s="2"/>
    </row>
    <row r="526" spans="11:15">
      <c r="K526" s="2"/>
      <c r="M526" s="2"/>
      <c r="O526" s="2"/>
    </row>
    <row r="527" spans="11:15">
      <c r="K527" s="2"/>
      <c r="M527" s="2"/>
      <c r="O527" s="2"/>
    </row>
    <row r="528" spans="11:15">
      <c r="K528" s="2"/>
      <c r="M528" s="2"/>
      <c r="O528" s="2"/>
    </row>
    <row r="529" spans="11:15">
      <c r="K529" s="2"/>
      <c r="M529" s="2"/>
      <c r="O529" s="2"/>
    </row>
    <row r="530" spans="11:15">
      <c r="K530" s="2"/>
      <c r="M530" s="2"/>
      <c r="O530" s="2"/>
    </row>
    <row r="531" spans="11:15">
      <c r="K531" s="2"/>
      <c r="M531" s="2"/>
      <c r="O531" s="2"/>
    </row>
    <row r="532" spans="11:15">
      <c r="K532" s="2"/>
      <c r="M532" s="2"/>
      <c r="O532" s="2"/>
    </row>
    <row r="533" spans="11:15">
      <c r="K533" s="2"/>
      <c r="M533" s="2"/>
      <c r="O533" s="2"/>
    </row>
    <row r="534" spans="11:15">
      <c r="K534" s="2"/>
      <c r="M534" s="2"/>
      <c r="O534" s="2"/>
    </row>
    <row r="535" spans="11:15">
      <c r="K535" s="2"/>
      <c r="M535" s="2"/>
      <c r="O535" s="2"/>
    </row>
    <row r="536" spans="11:15">
      <c r="K536" s="2"/>
      <c r="M536" s="2"/>
      <c r="O536" s="2"/>
    </row>
    <row r="537" spans="11:15">
      <c r="K537" s="2"/>
      <c r="M537" s="2"/>
      <c r="O537" s="2"/>
    </row>
    <row r="538" spans="11:15">
      <c r="K538" s="2"/>
      <c r="M538" s="2"/>
      <c r="O538" s="2"/>
    </row>
    <row r="539" spans="11:15">
      <c r="K539" s="2"/>
      <c r="M539" s="2"/>
      <c r="O539" s="2"/>
    </row>
    <row r="540" spans="11:15">
      <c r="K540" s="2"/>
      <c r="M540" s="2"/>
      <c r="O540" s="2"/>
    </row>
    <row r="541" spans="11:15">
      <c r="K541" s="2"/>
      <c r="M541" s="2"/>
      <c r="O541" s="2"/>
    </row>
    <row r="542" spans="11:15">
      <c r="K542" s="2"/>
      <c r="M542" s="2"/>
      <c r="O542" s="2"/>
    </row>
    <row r="543" spans="11:15">
      <c r="K543" s="2"/>
      <c r="M543" s="2"/>
      <c r="O543" s="2"/>
    </row>
    <row r="544" spans="11:15">
      <c r="K544" s="2"/>
      <c r="M544" s="2"/>
      <c r="O544" s="2"/>
    </row>
    <row r="545" spans="11:15">
      <c r="K545" s="2"/>
      <c r="M545" s="2"/>
      <c r="O545" s="2"/>
    </row>
    <row r="546" spans="11:15">
      <c r="K546" s="2"/>
      <c r="M546" s="2"/>
      <c r="O546" s="2"/>
    </row>
    <row r="547" spans="11:15">
      <c r="K547" s="2"/>
      <c r="M547" s="2"/>
      <c r="O547" s="2"/>
    </row>
    <row r="548" spans="11:15">
      <c r="K548" s="2"/>
      <c r="M548" s="2"/>
      <c r="O548" s="2"/>
    </row>
    <row r="549" spans="11:15">
      <c r="K549" s="2"/>
      <c r="M549" s="2"/>
      <c r="O549" s="2"/>
    </row>
    <row r="550" spans="11:15">
      <c r="K550" s="2"/>
      <c r="M550" s="2"/>
      <c r="O550" s="2"/>
    </row>
    <row r="551" spans="11:15">
      <c r="K551" s="2"/>
      <c r="M551" s="2"/>
      <c r="O551" s="2"/>
    </row>
    <row r="552" spans="11:15">
      <c r="K552" s="2"/>
      <c r="M552" s="2"/>
      <c r="O552" s="2"/>
    </row>
    <row r="553" spans="11:15">
      <c r="K553" s="2"/>
      <c r="M553" s="2"/>
      <c r="O553" s="2"/>
    </row>
    <row r="554" spans="11:15">
      <c r="K554" s="2"/>
      <c r="M554" s="2"/>
      <c r="O554" s="2"/>
    </row>
    <row r="555" spans="11:15">
      <c r="K555" s="2"/>
      <c r="M555" s="2"/>
      <c r="O555" s="2"/>
    </row>
    <row r="556" spans="11:15">
      <c r="K556" s="2"/>
      <c r="M556" s="2"/>
      <c r="O556" s="2"/>
    </row>
    <row r="557" spans="11:15">
      <c r="K557" s="2"/>
      <c r="M557" s="2"/>
      <c r="O557" s="2"/>
    </row>
    <row r="558" spans="11:15">
      <c r="K558" s="2"/>
      <c r="M558" s="2"/>
      <c r="O558" s="2"/>
    </row>
    <row r="559" spans="11:15">
      <c r="K559" s="2"/>
      <c r="M559" s="2"/>
      <c r="O559" s="2"/>
    </row>
    <row r="560" spans="11:15">
      <c r="K560" s="2"/>
      <c r="M560" s="2"/>
      <c r="O560" s="2"/>
    </row>
    <row r="561" spans="11:15">
      <c r="K561" s="2"/>
      <c r="M561" s="2"/>
      <c r="O561" s="2"/>
    </row>
    <row r="562" spans="11:15">
      <c r="K562" s="2"/>
      <c r="M562" s="2"/>
      <c r="O562" s="2"/>
    </row>
    <row r="563" spans="11:15">
      <c r="K563" s="2"/>
      <c r="M563" s="2"/>
      <c r="O563" s="2"/>
    </row>
    <row r="564" spans="11:15">
      <c r="K564" s="2"/>
      <c r="M564" s="2"/>
      <c r="O564" s="2"/>
    </row>
    <row r="565" spans="11:15">
      <c r="K565" s="2"/>
      <c r="M565" s="2"/>
      <c r="O565" s="2"/>
    </row>
    <row r="566" spans="11:15">
      <c r="K566" s="2"/>
      <c r="M566" s="2"/>
      <c r="O566" s="2"/>
    </row>
    <row r="567" spans="11:15">
      <c r="K567" s="2"/>
      <c r="M567" s="2"/>
      <c r="O567" s="2"/>
    </row>
    <row r="568" spans="11:15">
      <c r="K568" s="2"/>
      <c r="M568" s="2"/>
      <c r="O568" s="2"/>
    </row>
    <row r="569" spans="11:15">
      <c r="K569" s="2"/>
      <c r="M569" s="2"/>
      <c r="O569" s="2"/>
    </row>
    <row r="570" spans="11:15">
      <c r="K570" s="2"/>
      <c r="M570" s="2"/>
      <c r="O570" s="2"/>
    </row>
    <row r="571" spans="11:15">
      <c r="K571" s="2"/>
      <c r="M571" s="2"/>
      <c r="O571" s="2"/>
    </row>
    <row r="572" spans="11:15">
      <c r="K572" s="2"/>
      <c r="M572" s="2"/>
      <c r="O572" s="2"/>
    </row>
    <row r="573" spans="11:15">
      <c r="K573" s="2"/>
      <c r="M573" s="2"/>
      <c r="O573" s="2"/>
    </row>
    <row r="574" spans="11:15">
      <c r="K574" s="2"/>
      <c r="M574" s="2"/>
      <c r="O574" s="2"/>
    </row>
    <row r="575" spans="11:15">
      <c r="K575" s="2"/>
      <c r="M575" s="2"/>
      <c r="O575" s="2"/>
    </row>
    <row r="576" spans="11:15">
      <c r="K576" s="2"/>
      <c r="M576" s="2"/>
      <c r="O576" s="2"/>
    </row>
    <row r="577" spans="11:15">
      <c r="K577" s="2"/>
      <c r="M577" s="2"/>
      <c r="O577" s="2"/>
    </row>
    <row r="578" spans="11:15">
      <c r="K578" s="2"/>
      <c r="M578" s="2"/>
      <c r="O578" s="2"/>
    </row>
    <row r="579" spans="11:15">
      <c r="K579" s="2"/>
      <c r="M579" s="2"/>
      <c r="O579" s="2"/>
    </row>
    <row r="580" spans="11:15">
      <c r="K580" s="2"/>
      <c r="M580" s="2"/>
      <c r="O580" s="2"/>
    </row>
    <row r="581" spans="11:15">
      <c r="K581" s="2"/>
      <c r="M581" s="2"/>
      <c r="O581" s="2"/>
    </row>
    <row r="582" spans="11:15">
      <c r="K582" s="2"/>
      <c r="M582" s="2"/>
      <c r="O582" s="2"/>
    </row>
    <row r="583" spans="11:15">
      <c r="K583" s="2"/>
      <c r="M583" s="2"/>
      <c r="O583" s="2"/>
    </row>
    <row r="584" spans="11:15">
      <c r="K584" s="2"/>
      <c r="M584" s="2"/>
      <c r="O584" s="2"/>
    </row>
    <row r="585" spans="11:15">
      <c r="K585" s="2"/>
      <c r="M585" s="2"/>
      <c r="O585" s="2"/>
    </row>
    <row r="586" spans="11:15">
      <c r="K586" s="2"/>
      <c r="M586" s="2"/>
      <c r="O586" s="2"/>
    </row>
    <row r="587" spans="11:15">
      <c r="K587" s="2"/>
      <c r="M587" s="2"/>
      <c r="O587" s="2"/>
    </row>
    <row r="588" spans="11:15">
      <c r="K588" s="2"/>
      <c r="M588" s="2"/>
      <c r="O588" s="2"/>
    </row>
    <row r="589" spans="11:15">
      <c r="K589" s="2"/>
      <c r="M589" s="2"/>
      <c r="O589" s="2"/>
    </row>
    <row r="590" spans="11:15">
      <c r="K590" s="2"/>
      <c r="M590" s="2"/>
      <c r="O590" s="2"/>
    </row>
    <row r="591" spans="11:15">
      <c r="K591" s="2"/>
      <c r="M591" s="2"/>
      <c r="O591" s="2"/>
    </row>
    <row r="592" spans="11:15">
      <c r="K592" s="2"/>
      <c r="M592" s="2"/>
      <c r="O592" s="2"/>
    </row>
    <row r="593" spans="11:15">
      <c r="K593" s="2"/>
      <c r="M593" s="2"/>
      <c r="O593" s="2"/>
    </row>
    <row r="594" spans="11:15">
      <c r="K594" s="2"/>
      <c r="M594" s="2"/>
      <c r="O594" s="2"/>
    </row>
    <row r="595" spans="11:15">
      <c r="K595" s="2"/>
      <c r="M595" s="2"/>
      <c r="O595" s="2"/>
    </row>
    <row r="596" spans="11:15">
      <c r="K596" s="2"/>
      <c r="M596" s="2"/>
      <c r="O596" s="2"/>
    </row>
    <row r="597" spans="11:15">
      <c r="K597" s="2"/>
      <c r="M597" s="2"/>
      <c r="O597" s="2"/>
    </row>
    <row r="598" spans="11:15">
      <c r="K598" s="2"/>
      <c r="M598" s="2"/>
      <c r="O598" s="2"/>
    </row>
    <row r="599" spans="11:15">
      <c r="K599" s="2"/>
      <c r="M599" s="2"/>
      <c r="O599" s="2"/>
    </row>
    <row r="600" spans="11:15">
      <c r="K600" s="2"/>
      <c r="M600" s="2"/>
      <c r="O600" s="2"/>
    </row>
    <row r="601" spans="11:15">
      <c r="K601" s="2"/>
      <c r="M601" s="2"/>
      <c r="O601" s="2"/>
    </row>
    <row r="602" spans="11:15">
      <c r="K602" s="2"/>
      <c r="M602" s="2"/>
      <c r="O602" s="2"/>
    </row>
    <row r="603" spans="11:15">
      <c r="K603" s="2"/>
      <c r="M603" s="2"/>
      <c r="O603" s="2"/>
    </row>
    <row r="604" spans="11:15">
      <c r="K604" s="2"/>
      <c r="M604" s="2"/>
      <c r="O604" s="2"/>
    </row>
    <row r="605" spans="11:15">
      <c r="K605" s="2"/>
      <c r="M605" s="2"/>
      <c r="O605" s="2"/>
    </row>
    <row r="606" spans="11:15">
      <c r="K606" s="2"/>
      <c r="M606" s="2"/>
      <c r="O606" s="2"/>
    </row>
    <row r="607" spans="11:15">
      <c r="K607" s="2"/>
      <c r="M607" s="2"/>
      <c r="O607" s="2"/>
    </row>
    <row r="608" spans="11:15">
      <c r="K608" s="2"/>
      <c r="M608" s="2"/>
      <c r="O608" s="2"/>
    </row>
    <row r="609" spans="11:15">
      <c r="K609" s="2"/>
      <c r="M609" s="2"/>
      <c r="O609" s="2"/>
    </row>
    <row r="610" spans="11:15">
      <c r="K610" s="2"/>
      <c r="M610" s="2"/>
      <c r="O610" s="2"/>
    </row>
    <row r="611" spans="11:15">
      <c r="K611" s="2"/>
      <c r="M611" s="2"/>
      <c r="O611" s="2"/>
    </row>
    <row r="612" spans="11:15">
      <c r="K612" s="2"/>
      <c r="M612" s="2"/>
      <c r="O612" s="2"/>
    </row>
    <row r="613" spans="11:15">
      <c r="K613" s="2"/>
      <c r="M613" s="2"/>
      <c r="O613" s="2"/>
    </row>
    <row r="614" spans="11:15">
      <c r="K614" s="2"/>
      <c r="M614" s="2"/>
      <c r="O614" s="2"/>
    </row>
    <row r="615" spans="11:15">
      <c r="K615" s="2"/>
      <c r="M615" s="2"/>
      <c r="O615" s="2"/>
    </row>
    <row r="616" spans="11:15">
      <c r="K616" s="2"/>
      <c r="M616" s="2"/>
      <c r="O616" s="2"/>
    </row>
    <row r="617" spans="11:15">
      <c r="K617" s="2"/>
      <c r="M617" s="2"/>
      <c r="O617" s="2"/>
    </row>
    <row r="618" spans="11:15">
      <c r="K618" s="2"/>
      <c r="M618" s="2"/>
      <c r="O618" s="2"/>
    </row>
    <row r="619" spans="11:15">
      <c r="K619" s="2"/>
      <c r="M619" s="2"/>
      <c r="O619" s="2"/>
    </row>
    <row r="620" spans="11:15">
      <c r="K620" s="2"/>
      <c r="M620" s="2"/>
      <c r="O620" s="2"/>
    </row>
    <row r="621" spans="11:15">
      <c r="K621" s="2"/>
      <c r="M621" s="2"/>
      <c r="O621" s="2"/>
    </row>
    <row r="622" spans="11:15">
      <c r="K622" s="2"/>
      <c r="M622" s="2"/>
      <c r="O622" s="2"/>
    </row>
  </sheetData>
  <customSheetViews>
    <customSheetView guid="{78EABF26-D710-4E97-9982-5034BA00DCB2}" scale="75" showPageBreaks="1" printArea="1">
      <pageMargins left="0.5" right="0.5" top="0.75" bottom="0.5" header="0.4" footer="0.25"/>
      <pageSetup scale="50" orientation="landscape" horizontalDpi="300" r:id="rId1"/>
      <headerFooter alignWithMargins="0">
        <oddFooter>&amp;R2009 PNW Statistical Report    Page 20</oddFooter>
      </headerFooter>
    </customSheetView>
    <customSheetView guid="{CF8C0A6A-966E-4199-A69F-838FC137FC7C}" scale="75" showPageBreaks="1" printArea="1" topLeftCell="A17">
      <selection activeCell="D53" sqref="D53"/>
      <pageMargins left="0.5" right="0.5" top="0.75" bottom="0.5" header="0.4" footer="0.25"/>
      <pageSetup scale="50" orientation="landscape" horizontalDpi="300" r:id="rId2"/>
      <headerFooter alignWithMargins="0">
        <oddFooter>&amp;R2009 PNW Statistical Report    Page 20</oddFooter>
      </headerFooter>
    </customSheetView>
    <customSheetView guid="{00D76137-0065-4878-A5E6-B91DE9FF37CB}" showPageBreaks="1">
      <pageMargins left="0.5" right="0.5" top="0.75" bottom="0.5" header="0.4" footer="0.25"/>
      <pageSetup scale="50" orientation="landscape" horizontalDpi="300" r:id="rId3"/>
      <headerFooter alignWithMargins="0">
        <oddFooter>&amp;R2009 PNW Statistical Report    Page 20</oddFooter>
      </headerFooter>
    </customSheetView>
    <customSheetView guid="{BAD007A0-1EFD-4C2B-B7C5-7AF3F7BE2776}" showPageBreaks="1" view="pageLayout">
      <selection activeCell="L54" sqref="L54"/>
      <pageMargins left="0.5" right="0.5" top="0.75" bottom="1" header="0.5" footer="0.5"/>
      <pageSetup scale="64" orientation="landscape" horizontalDpi="300" r:id="rId4"/>
      <headerFooter alignWithMargins="0">
        <oddFooter xml:space="preserve">&amp;R2010 PNW Statistical Report    Page </oddFooter>
      </headerFooter>
    </customSheetView>
  </customSheetViews>
  <phoneticPr fontId="10" type="noConversion"/>
  <pageMargins left="0.5" right="0.5" top="0.75" bottom="1" header="0.5" footer="0.5"/>
  <pageSetup scale="50" orientation="landscape" horizontalDpi="300" r:id="rId5"/>
  <headerFooter alignWithMargins="0">
    <oddFooter>&amp;R2010 PNW Statistical Report    Page  20</oddFooter>
  </headerFooter>
</worksheet>
</file>

<file path=xl/worksheets/sheet21.xml><?xml version="1.0" encoding="utf-8"?>
<worksheet xmlns="http://schemas.openxmlformats.org/spreadsheetml/2006/main" xmlns:r="http://schemas.openxmlformats.org/officeDocument/2006/relationships">
  <dimension ref="A1:U622"/>
  <sheetViews>
    <sheetView zoomScale="75" zoomScaleNormal="75" workbookViewId="0"/>
  </sheetViews>
  <sheetFormatPr defaultColWidth="10" defaultRowHeight="12.75"/>
  <cols>
    <col min="1" max="1" width="3.7109375" style="186" customWidth="1"/>
    <col min="2" max="2" width="67.7109375" style="186" customWidth="1"/>
    <col min="3" max="3" width="2.140625" style="2" customWidth="1"/>
    <col min="4" max="4" width="15.7109375" style="2" customWidth="1"/>
    <col min="5" max="5" width="2.5703125" style="2" customWidth="1"/>
    <col min="6" max="6" width="1.42578125" style="2" customWidth="1"/>
    <col min="7" max="7" width="15.7109375" style="2" customWidth="1"/>
    <col min="8" max="8" width="2.7109375" style="2" customWidth="1"/>
    <col min="9" max="9" width="15.7109375" style="2" customWidth="1"/>
    <col min="10" max="10" width="2.5703125" style="2" customWidth="1"/>
    <col min="11" max="11" width="15.7109375" style="9" customWidth="1"/>
    <col min="12" max="12" width="2.7109375" style="2" customWidth="1"/>
    <col min="13" max="13" width="15.7109375" style="9" customWidth="1"/>
    <col min="14" max="14" width="2.7109375" style="2" customWidth="1"/>
    <col min="15" max="15" width="15.7109375" style="9" customWidth="1"/>
    <col min="16" max="16" width="2.7109375" style="2" customWidth="1"/>
    <col min="17" max="19" width="2.28515625" style="2" customWidth="1"/>
    <col min="20" max="16384" width="10" style="2"/>
  </cols>
  <sheetData>
    <row r="1" spans="1:19">
      <c r="A1" s="197" t="s">
        <v>441</v>
      </c>
      <c r="C1" s="7"/>
      <c r="D1" s="7"/>
      <c r="E1" s="7"/>
      <c r="F1" s="7"/>
      <c r="H1" s="7"/>
      <c r="J1" s="7"/>
      <c r="R1" s="7"/>
      <c r="S1" s="7"/>
    </row>
    <row r="2" spans="1:19" ht="12.75" customHeight="1">
      <c r="A2" s="197" t="s">
        <v>93</v>
      </c>
      <c r="C2" s="7"/>
      <c r="D2" s="7"/>
      <c r="E2" s="7"/>
      <c r="F2" s="7"/>
      <c r="H2" s="7"/>
      <c r="J2" s="7"/>
      <c r="R2" s="7"/>
      <c r="S2" s="7"/>
    </row>
    <row r="3" spans="1:19" ht="12.75" customHeight="1">
      <c r="A3" s="340" t="s">
        <v>130</v>
      </c>
      <c r="C3" s="7"/>
      <c r="D3" s="7"/>
      <c r="E3" s="7"/>
      <c r="F3" s="7"/>
      <c r="H3" s="7"/>
      <c r="J3" s="7"/>
      <c r="R3" s="7"/>
      <c r="S3" s="7"/>
    </row>
    <row r="6" spans="1:19">
      <c r="K6" s="44"/>
      <c r="L6" s="44"/>
      <c r="M6" s="44"/>
      <c r="N6" s="44"/>
      <c r="O6" s="61"/>
      <c r="P6" s="44"/>
      <c r="Q6" s="44"/>
      <c r="R6" s="43"/>
      <c r="S6" s="43"/>
    </row>
    <row r="7" spans="1:19" ht="14.1" customHeight="1">
      <c r="A7" s="198" t="s">
        <v>133</v>
      </c>
      <c r="D7" s="373">
        <v>2010</v>
      </c>
      <c r="E7" s="477"/>
      <c r="G7" s="376">
        <v>2009</v>
      </c>
      <c r="I7" s="376">
        <v>2008</v>
      </c>
      <c r="J7" s="187"/>
      <c r="K7" s="376">
        <v>2007</v>
      </c>
      <c r="M7" s="376">
        <v>2006</v>
      </c>
      <c r="N7" s="206"/>
      <c r="O7" s="376">
        <v>2005</v>
      </c>
      <c r="P7" s="206"/>
      <c r="Q7" s="377"/>
      <c r="R7" s="129"/>
      <c r="S7" s="99"/>
    </row>
    <row r="8" spans="1:19">
      <c r="D8" s="9"/>
      <c r="E8" s="166"/>
      <c r="G8" s="9"/>
      <c r="I8" s="9"/>
    </row>
    <row r="9" spans="1:19">
      <c r="A9" s="199" t="s">
        <v>396</v>
      </c>
      <c r="C9" s="7"/>
      <c r="D9" s="7"/>
      <c r="E9" s="365"/>
      <c r="F9" s="7"/>
      <c r="H9" s="7"/>
      <c r="J9" s="7"/>
      <c r="K9" s="2"/>
      <c r="M9" s="2"/>
      <c r="O9" s="2"/>
      <c r="R9" s="7"/>
      <c r="S9" s="7"/>
    </row>
    <row r="10" spans="1:19">
      <c r="A10" s="186" t="s">
        <v>281</v>
      </c>
      <c r="D10" s="97">
        <v>355826</v>
      </c>
      <c r="E10" s="482"/>
      <c r="G10" s="657">
        <v>270434</v>
      </c>
      <c r="H10" s="589"/>
      <c r="I10" s="657">
        <v>279839</v>
      </c>
      <c r="J10" s="589"/>
      <c r="K10" s="657">
        <v>299788</v>
      </c>
      <c r="L10" s="589"/>
      <c r="M10" s="657">
        <v>283996</v>
      </c>
      <c r="N10" s="589"/>
      <c r="O10" s="657">
        <v>183311</v>
      </c>
      <c r="R10" s="103"/>
      <c r="S10" s="75"/>
    </row>
    <row r="11" spans="1:19" ht="9" customHeight="1">
      <c r="D11" s="97"/>
      <c r="E11" s="482"/>
      <c r="G11" s="75"/>
      <c r="I11" s="75"/>
      <c r="K11" s="75"/>
      <c r="M11" s="75"/>
      <c r="O11" s="75"/>
      <c r="R11" s="103"/>
      <c r="S11" s="75"/>
    </row>
    <row r="12" spans="1:19" ht="24" customHeight="1">
      <c r="A12" s="834" t="s">
        <v>173</v>
      </c>
      <c r="B12" s="834"/>
      <c r="D12" s="77"/>
      <c r="E12" s="481"/>
      <c r="G12" s="16"/>
      <c r="I12" s="16"/>
      <c r="K12" s="16"/>
      <c r="M12" s="16"/>
      <c r="O12" s="16"/>
      <c r="R12" s="103"/>
      <c r="S12" s="16"/>
    </row>
    <row r="13" spans="1:19">
      <c r="B13" s="186" t="s">
        <v>577</v>
      </c>
      <c r="D13" s="77">
        <v>471226</v>
      </c>
      <c r="E13" s="481"/>
      <c r="G13" s="514">
        <v>445988</v>
      </c>
      <c r="H13" s="589"/>
      <c r="I13" s="514">
        <v>424414</v>
      </c>
      <c r="J13" s="589"/>
      <c r="K13" s="514">
        <v>403593</v>
      </c>
      <c r="L13" s="589"/>
      <c r="M13" s="514">
        <v>388877</v>
      </c>
      <c r="N13" s="589"/>
      <c r="O13" s="514">
        <v>360786</v>
      </c>
      <c r="R13" s="103"/>
      <c r="S13" s="16"/>
    </row>
    <row r="14" spans="1:19">
      <c r="B14" s="186" t="s">
        <v>578</v>
      </c>
      <c r="D14" s="77">
        <v>93631</v>
      </c>
      <c r="E14" s="481"/>
      <c r="G14" s="16">
        <v>-51742</v>
      </c>
      <c r="I14" s="16">
        <v>-80183</v>
      </c>
      <c r="K14" s="16">
        <v>-196136</v>
      </c>
      <c r="M14" s="16">
        <v>-252849</v>
      </c>
      <c r="O14" s="16">
        <v>-172756</v>
      </c>
      <c r="R14" s="103"/>
      <c r="S14" s="16"/>
    </row>
    <row r="15" spans="1:19">
      <c r="B15" s="186" t="s">
        <v>87</v>
      </c>
      <c r="D15" s="77">
        <v>-122481</v>
      </c>
      <c r="E15" s="481"/>
      <c r="G15" s="16">
        <v>147018</v>
      </c>
      <c r="I15" s="16">
        <v>183126</v>
      </c>
      <c r="K15" s="16">
        <v>231106</v>
      </c>
      <c r="M15" s="16">
        <v>265337</v>
      </c>
      <c r="O15" s="16">
        <v>0</v>
      </c>
      <c r="R15" s="103"/>
      <c r="S15" s="16"/>
    </row>
    <row r="16" spans="1:19">
      <c r="B16" s="186" t="s">
        <v>636</v>
      </c>
      <c r="D16" s="77">
        <v>0</v>
      </c>
      <c r="E16" s="481"/>
      <c r="G16" s="16">
        <v>0</v>
      </c>
      <c r="I16" s="16">
        <v>0</v>
      </c>
      <c r="K16" s="16">
        <v>14370</v>
      </c>
      <c r="M16" s="16">
        <v>0</v>
      </c>
      <c r="O16" s="16">
        <v>0</v>
      </c>
      <c r="R16" s="103"/>
      <c r="S16" s="16"/>
    </row>
    <row r="17" spans="1:21">
      <c r="B17" s="186" t="s">
        <v>553</v>
      </c>
      <c r="D17" s="77">
        <v>-22066</v>
      </c>
      <c r="E17" s="481"/>
      <c r="G17" s="16">
        <v>-14999</v>
      </c>
      <c r="I17" s="16">
        <v>-18636</v>
      </c>
      <c r="K17" s="16">
        <v>-21195</v>
      </c>
      <c r="M17" s="16">
        <v>-14312</v>
      </c>
      <c r="O17" s="16">
        <v>-11191</v>
      </c>
      <c r="R17" s="106"/>
      <c r="S17" s="16"/>
    </row>
    <row r="18" spans="1:21">
      <c r="B18" s="186" t="s">
        <v>98</v>
      </c>
      <c r="D18" s="77">
        <v>224095</v>
      </c>
      <c r="E18" s="481"/>
      <c r="G18" s="16">
        <v>192914</v>
      </c>
      <c r="I18" s="16">
        <v>145157</v>
      </c>
      <c r="K18" s="16">
        <v>-44478</v>
      </c>
      <c r="M18" s="16">
        <v>-305</v>
      </c>
      <c r="O18" s="16">
        <v>9659</v>
      </c>
      <c r="R18" s="103"/>
      <c r="S18" s="16"/>
    </row>
    <row r="19" spans="1:21">
      <c r="B19" s="186" t="s">
        <v>590</v>
      </c>
      <c r="D19" s="77">
        <v>2688</v>
      </c>
      <c r="E19" s="481"/>
      <c r="G19" s="16">
        <v>-6939</v>
      </c>
      <c r="I19" s="16">
        <v>7792</v>
      </c>
      <c r="K19" s="16">
        <v>-6758</v>
      </c>
      <c r="M19" s="16">
        <v>6893</v>
      </c>
      <c r="O19" s="16">
        <v>3492</v>
      </c>
      <c r="R19" s="103"/>
      <c r="S19" s="16"/>
    </row>
    <row r="20" spans="1:21">
      <c r="B20" s="186" t="s">
        <v>239</v>
      </c>
      <c r="D20" s="77">
        <v>0</v>
      </c>
      <c r="E20" s="481"/>
      <c r="G20" s="16">
        <v>0</v>
      </c>
      <c r="I20" s="16">
        <v>0</v>
      </c>
      <c r="K20" s="16">
        <v>0</v>
      </c>
      <c r="M20" s="16">
        <v>0</v>
      </c>
      <c r="O20" s="16">
        <v>138562</v>
      </c>
      <c r="R20" s="103"/>
      <c r="S20" s="16"/>
    </row>
    <row r="21" spans="1:21">
      <c r="A21" s="186" t="s">
        <v>365</v>
      </c>
      <c r="D21" s="77"/>
      <c r="E21" s="481"/>
      <c r="G21" s="16"/>
      <c r="I21" s="16"/>
      <c r="K21" s="16"/>
      <c r="M21" s="16"/>
      <c r="O21" s="16"/>
      <c r="R21" s="103"/>
      <c r="S21" s="16"/>
    </row>
    <row r="22" spans="1:21">
      <c r="B22" s="186" t="s">
        <v>506</v>
      </c>
      <c r="D22" s="77">
        <v>-49956</v>
      </c>
      <c r="E22" s="481"/>
      <c r="G22" s="16">
        <v>2603</v>
      </c>
      <c r="H22" s="7"/>
      <c r="I22" s="16">
        <v>40782</v>
      </c>
      <c r="K22" s="16">
        <v>19825</v>
      </c>
      <c r="M22" s="16">
        <v>55750</v>
      </c>
      <c r="O22" s="16">
        <v>-56156</v>
      </c>
      <c r="R22" s="103"/>
      <c r="S22" s="16"/>
    </row>
    <row r="23" spans="1:21">
      <c r="B23" s="186" t="s">
        <v>657</v>
      </c>
      <c r="D23" s="77">
        <v>7679</v>
      </c>
      <c r="E23" s="481"/>
      <c r="G23" s="16">
        <v>-10882</v>
      </c>
      <c r="I23" s="16">
        <v>6784</v>
      </c>
      <c r="K23" s="16">
        <v>4057</v>
      </c>
      <c r="M23" s="16">
        <v>-34780</v>
      </c>
      <c r="O23" s="16">
        <v>4</v>
      </c>
      <c r="R23" s="103"/>
      <c r="S23" s="16"/>
    </row>
    <row r="24" spans="1:21">
      <c r="B24" s="186" t="s">
        <v>561</v>
      </c>
      <c r="D24" s="77">
        <v>12276</v>
      </c>
      <c r="E24" s="481"/>
      <c r="G24" s="16">
        <v>-12261</v>
      </c>
      <c r="I24" s="16">
        <v>-25453</v>
      </c>
      <c r="K24" s="16">
        <v>-29776</v>
      </c>
      <c r="M24" s="16">
        <v>-14381</v>
      </c>
      <c r="O24" s="16">
        <v>-12268</v>
      </c>
      <c r="R24" s="103"/>
      <c r="S24" s="16"/>
    </row>
    <row r="25" spans="1:21">
      <c r="B25" s="186" t="s">
        <v>562</v>
      </c>
      <c r="D25" s="77">
        <v>589</v>
      </c>
      <c r="E25" s="481"/>
      <c r="G25" s="16">
        <v>-9427</v>
      </c>
      <c r="I25" s="16">
        <v>128</v>
      </c>
      <c r="K25" s="16">
        <v>-8056</v>
      </c>
      <c r="M25" s="16">
        <v>3666</v>
      </c>
      <c r="O25" s="16">
        <v>-2292</v>
      </c>
      <c r="R25" s="103"/>
      <c r="S25" s="16"/>
    </row>
    <row r="26" spans="1:21">
      <c r="B26" s="186" t="s">
        <v>524</v>
      </c>
      <c r="D26" s="77">
        <v>18066</v>
      </c>
      <c r="E26" s="481"/>
      <c r="G26" s="16">
        <v>-22129</v>
      </c>
      <c r="I26" s="16">
        <v>-5915</v>
      </c>
      <c r="K26" s="16">
        <v>-2797</v>
      </c>
      <c r="M26" s="16">
        <v>5825</v>
      </c>
      <c r="O26" s="16">
        <v>-12372</v>
      </c>
      <c r="R26" s="103"/>
      <c r="S26" s="16"/>
    </row>
    <row r="27" spans="1:21">
      <c r="B27" s="186" t="s">
        <v>453</v>
      </c>
      <c r="D27" s="77">
        <v>-51620</v>
      </c>
      <c r="E27" s="481"/>
      <c r="G27" s="16">
        <v>-61078</v>
      </c>
      <c r="I27" s="16">
        <v>-12377</v>
      </c>
      <c r="K27" s="16">
        <v>13802</v>
      </c>
      <c r="M27" s="16">
        <v>23678</v>
      </c>
      <c r="O27" s="16">
        <v>67454</v>
      </c>
      <c r="R27" s="103"/>
      <c r="S27" s="16"/>
    </row>
    <row r="28" spans="1:21">
      <c r="B28" s="186" t="s">
        <v>100</v>
      </c>
      <c r="D28" s="77">
        <v>-570</v>
      </c>
      <c r="E28" s="481"/>
      <c r="G28" s="16">
        <v>26907</v>
      </c>
      <c r="I28" s="16">
        <v>20527</v>
      </c>
      <c r="K28" s="16">
        <v>20231</v>
      </c>
      <c r="M28" s="16">
        <v>45125</v>
      </c>
      <c r="O28" s="16">
        <v>-37781</v>
      </c>
      <c r="R28" s="103"/>
      <c r="S28" s="16"/>
    </row>
    <row r="29" spans="1:21">
      <c r="A29" s="186" t="s">
        <v>83</v>
      </c>
      <c r="D29" s="77">
        <v>-9937</v>
      </c>
      <c r="E29" s="481"/>
      <c r="G29" s="16">
        <v>-13206</v>
      </c>
      <c r="I29" s="16">
        <v>17850</v>
      </c>
      <c r="K29" s="16">
        <v>11252</v>
      </c>
      <c r="M29" s="16">
        <v>-205752</v>
      </c>
      <c r="O29" s="16">
        <v>173019</v>
      </c>
      <c r="R29" s="103"/>
      <c r="S29" s="16"/>
      <c r="U29" s="100"/>
    </row>
    <row r="30" spans="1:21">
      <c r="A30" s="186" t="s">
        <v>84</v>
      </c>
      <c r="D30" s="77">
        <v>-88315</v>
      </c>
      <c r="E30" s="481"/>
      <c r="G30" s="16">
        <v>35654</v>
      </c>
      <c r="I30" s="16">
        <v>-132416</v>
      </c>
      <c r="K30" s="16">
        <v>27624</v>
      </c>
      <c r="M30" s="16">
        <v>-166088</v>
      </c>
      <c r="O30" s="16">
        <v>126705</v>
      </c>
      <c r="R30" s="103"/>
      <c r="S30" s="16"/>
      <c r="U30" s="100"/>
    </row>
    <row r="31" spans="1:21">
      <c r="A31" s="186" t="s">
        <v>274</v>
      </c>
      <c r="D31" s="77">
        <v>54518</v>
      </c>
      <c r="E31" s="481"/>
      <c r="G31" s="16">
        <v>110642</v>
      </c>
      <c r="I31" s="16">
        <v>-12129</v>
      </c>
      <c r="K31" s="16">
        <v>7541</v>
      </c>
      <c r="M31" s="16">
        <v>4596</v>
      </c>
      <c r="O31" s="16">
        <v>20141</v>
      </c>
      <c r="R31" s="103"/>
      <c r="S31" s="16"/>
      <c r="U31" s="100"/>
    </row>
    <row r="32" spans="1:21">
      <c r="A32" s="186" t="s">
        <v>454</v>
      </c>
      <c r="D32" s="77">
        <v>0</v>
      </c>
      <c r="E32" s="481"/>
      <c r="G32" s="16">
        <v>-132379</v>
      </c>
      <c r="I32" s="16">
        <v>0</v>
      </c>
      <c r="K32" s="16">
        <v>0</v>
      </c>
      <c r="M32" s="16">
        <v>0</v>
      </c>
      <c r="O32" s="16">
        <v>0</v>
      </c>
      <c r="R32" s="103"/>
      <c r="S32" s="16"/>
      <c r="U32" s="100"/>
    </row>
    <row r="33" spans="1:21">
      <c r="A33" s="186" t="s">
        <v>159</v>
      </c>
      <c r="D33" s="77">
        <v>-73189</v>
      </c>
      <c r="E33" s="481"/>
      <c r="G33" s="16">
        <v>137478</v>
      </c>
      <c r="I33" s="16">
        <v>-92064</v>
      </c>
      <c r="K33" s="16">
        <v>27773</v>
      </c>
      <c r="M33" s="16">
        <v>0</v>
      </c>
      <c r="O33" s="16">
        <v>0</v>
      </c>
      <c r="R33" s="103"/>
      <c r="S33" s="21"/>
    </row>
    <row r="34" spans="1:21">
      <c r="A34" s="186" t="s">
        <v>470</v>
      </c>
      <c r="D34" s="66">
        <v>-41989</v>
      </c>
      <c r="E34" s="488"/>
      <c r="G34" s="35">
        <v>-53734</v>
      </c>
      <c r="I34" s="35">
        <v>14340</v>
      </c>
      <c r="K34" s="35">
        <v>-23577</v>
      </c>
      <c r="M34" s="35">
        <v>2828</v>
      </c>
      <c r="O34" s="35">
        <v>-24752</v>
      </c>
      <c r="R34" s="103"/>
      <c r="S34" s="21"/>
    </row>
    <row r="35" spans="1:21">
      <c r="A35" s="186" t="s">
        <v>471</v>
      </c>
      <c r="D35" s="269">
        <v>-85136</v>
      </c>
      <c r="E35" s="488"/>
      <c r="G35" s="550">
        <v>14097</v>
      </c>
      <c r="H35" s="589"/>
      <c r="I35" s="550">
        <v>58219</v>
      </c>
      <c r="J35" s="589"/>
      <c r="K35" s="550">
        <v>50503</v>
      </c>
      <c r="L35" s="589"/>
      <c r="M35" s="580">
        <v>26904</v>
      </c>
      <c r="N35" s="589"/>
      <c r="O35" s="580">
        <v>-1814</v>
      </c>
      <c r="R35" s="103"/>
      <c r="S35" s="16"/>
    </row>
    <row r="36" spans="1:21">
      <c r="B36" s="186" t="s">
        <v>559</v>
      </c>
      <c r="D36" s="219">
        <f>SUM(D10:D35)</f>
        <v>695335</v>
      </c>
      <c r="E36" s="481"/>
      <c r="G36" s="656">
        <f>SUM(G10:G35)</f>
        <v>994959</v>
      </c>
      <c r="H36" s="589"/>
      <c r="I36" s="656">
        <f>SUM(I10:I35)</f>
        <v>819785</v>
      </c>
      <c r="J36" s="589"/>
      <c r="K36" s="656">
        <f>SUM(K10:K35)</f>
        <v>798692</v>
      </c>
      <c r="L36" s="589"/>
      <c r="M36" s="656">
        <f>SUM(M10:M35)</f>
        <v>425008</v>
      </c>
      <c r="N36" s="589"/>
      <c r="O36" s="656">
        <f>SUM(O10:O35)</f>
        <v>751751</v>
      </c>
      <c r="R36" s="103"/>
      <c r="S36" s="16"/>
    </row>
    <row r="37" spans="1:21">
      <c r="D37" s="7"/>
      <c r="E37" s="365"/>
      <c r="K37" s="2"/>
      <c r="M37" s="4"/>
      <c r="O37" s="4"/>
      <c r="R37" s="111"/>
      <c r="S37" s="77"/>
    </row>
    <row r="38" spans="1:21">
      <c r="A38" s="199" t="s">
        <v>397</v>
      </c>
      <c r="C38" s="7"/>
      <c r="D38" s="7"/>
      <c r="E38" s="365"/>
      <c r="F38" s="7"/>
      <c r="H38" s="7"/>
      <c r="J38" s="7"/>
      <c r="K38" s="2"/>
      <c r="M38" s="2"/>
      <c r="O38" s="2"/>
      <c r="R38" s="103"/>
      <c r="S38" s="16"/>
    </row>
    <row r="39" spans="1:21">
      <c r="A39" s="186" t="s">
        <v>401</v>
      </c>
      <c r="D39" s="77">
        <v>-747967</v>
      </c>
      <c r="E39" s="481"/>
      <c r="G39" s="16">
        <v>-754301</v>
      </c>
      <c r="I39" s="16">
        <v>-910189</v>
      </c>
      <c r="K39" s="16">
        <v>-924166</v>
      </c>
      <c r="M39" s="16">
        <v>-699946</v>
      </c>
      <c r="O39" s="16">
        <v>-637207</v>
      </c>
      <c r="R39" s="103"/>
      <c r="S39" s="16"/>
    </row>
    <row r="40" spans="1:21">
      <c r="A40" s="186" t="s">
        <v>80</v>
      </c>
      <c r="D40" s="77">
        <v>32754</v>
      </c>
      <c r="E40" s="481"/>
      <c r="G40" s="16">
        <v>53525</v>
      </c>
      <c r="I40" s="16">
        <v>60292</v>
      </c>
      <c r="K40" s="16">
        <v>41809</v>
      </c>
      <c r="M40" s="16">
        <v>51203</v>
      </c>
      <c r="O40" s="16">
        <v>27350</v>
      </c>
      <c r="R40" s="103"/>
      <c r="S40" s="16"/>
    </row>
    <row r="41" spans="1:21">
      <c r="A41" s="186" t="s">
        <v>234</v>
      </c>
      <c r="D41" s="77">
        <v>0</v>
      </c>
      <c r="E41" s="481"/>
      <c r="G41" s="16">
        <v>0</v>
      </c>
      <c r="I41" s="16">
        <v>0</v>
      </c>
      <c r="K41" s="16">
        <v>0</v>
      </c>
      <c r="M41" s="16">
        <v>0</v>
      </c>
      <c r="O41" s="16">
        <v>-500000</v>
      </c>
      <c r="R41" s="103"/>
      <c r="S41" s="16"/>
    </row>
    <row r="42" spans="1:21">
      <c r="A42" s="186" t="s">
        <v>146</v>
      </c>
      <c r="D42" s="77">
        <v>0</v>
      </c>
      <c r="E42" s="481"/>
      <c r="G42" s="16">
        <v>0</v>
      </c>
      <c r="I42" s="16">
        <v>0</v>
      </c>
      <c r="K42" s="16">
        <v>0</v>
      </c>
      <c r="M42" s="16">
        <v>0</v>
      </c>
      <c r="O42" s="16">
        <v>-185046</v>
      </c>
      <c r="R42" s="103"/>
      <c r="S42" s="16"/>
    </row>
    <row r="43" spans="1:21">
      <c r="A43" s="186" t="s">
        <v>233</v>
      </c>
      <c r="D43" s="77">
        <v>-16479</v>
      </c>
      <c r="E43" s="481"/>
      <c r="G43" s="16">
        <v>-10386</v>
      </c>
      <c r="I43" s="16">
        <v>-14313</v>
      </c>
      <c r="K43" s="16">
        <v>-12308</v>
      </c>
      <c r="M43" s="16">
        <v>-7336</v>
      </c>
      <c r="O43" s="16">
        <v>-7624</v>
      </c>
      <c r="R43" s="103"/>
      <c r="S43" s="16"/>
    </row>
    <row r="44" spans="1:21">
      <c r="A44" s="186" t="s">
        <v>347</v>
      </c>
      <c r="D44" s="77">
        <v>0</v>
      </c>
      <c r="E44" s="481"/>
      <c r="G44" s="16">
        <v>0</v>
      </c>
      <c r="I44" s="16">
        <v>0</v>
      </c>
      <c r="K44" s="16">
        <v>69225</v>
      </c>
      <c r="M44" s="16">
        <v>1259203</v>
      </c>
      <c r="O44" s="16">
        <v>1657798</v>
      </c>
      <c r="R44" s="103"/>
      <c r="S44" s="16"/>
    </row>
    <row r="45" spans="1:21">
      <c r="A45" s="186" t="s">
        <v>340</v>
      </c>
      <c r="D45" s="77">
        <v>0</v>
      </c>
      <c r="E45" s="481"/>
      <c r="G45" s="16">
        <v>0</v>
      </c>
      <c r="I45" s="16">
        <v>0</v>
      </c>
      <c r="K45" s="16">
        <v>-36525</v>
      </c>
      <c r="M45" s="16">
        <v>-1291903</v>
      </c>
      <c r="O45" s="16">
        <v>-1476623</v>
      </c>
      <c r="R45" s="103"/>
      <c r="S45" s="16"/>
    </row>
    <row r="46" spans="1:21">
      <c r="A46" s="186" t="s">
        <v>579</v>
      </c>
      <c r="D46" s="77">
        <v>560469</v>
      </c>
      <c r="E46" s="481"/>
      <c r="G46" s="16">
        <v>441242</v>
      </c>
      <c r="I46" s="16">
        <v>317619</v>
      </c>
      <c r="K46" s="16">
        <v>259026</v>
      </c>
      <c r="M46" s="16">
        <v>254651</v>
      </c>
      <c r="O46" s="16">
        <v>186215</v>
      </c>
      <c r="R46" s="103"/>
      <c r="S46" s="16"/>
    </row>
    <row r="47" spans="1:21">
      <c r="A47" s="186" t="s">
        <v>237</v>
      </c>
      <c r="D47" s="77">
        <v>-584885</v>
      </c>
      <c r="E47" s="481"/>
      <c r="G47" s="16">
        <v>-463033</v>
      </c>
      <c r="I47" s="16">
        <v>-338361</v>
      </c>
      <c r="K47" s="16">
        <v>-279768</v>
      </c>
      <c r="M47" s="16">
        <v>-275393</v>
      </c>
      <c r="O47" s="16">
        <v>-204633</v>
      </c>
      <c r="R47" s="106"/>
      <c r="S47" s="16"/>
    </row>
    <row r="48" spans="1:21">
      <c r="A48" s="186" t="s">
        <v>565</v>
      </c>
      <c r="D48" s="77">
        <v>0</v>
      </c>
      <c r="E48" s="481"/>
      <c r="G48" s="16">
        <v>0</v>
      </c>
      <c r="I48" s="16">
        <v>0</v>
      </c>
      <c r="K48" s="16">
        <v>0</v>
      </c>
      <c r="M48" s="16">
        <v>0</v>
      </c>
      <c r="O48" s="16">
        <v>500000</v>
      </c>
      <c r="R48" s="103"/>
      <c r="S48" s="16"/>
      <c r="U48" s="4"/>
    </row>
    <row r="49" spans="1:21">
      <c r="A49" s="186" t="s">
        <v>282</v>
      </c>
      <c r="D49" s="252">
        <v>8576</v>
      </c>
      <c r="E49" s="481"/>
      <c r="G49" s="212">
        <v>-4667</v>
      </c>
      <c r="I49" s="212">
        <v>5517</v>
      </c>
      <c r="K49" s="212">
        <v>1211</v>
      </c>
      <c r="M49" s="212">
        <v>-4470</v>
      </c>
      <c r="O49" s="212">
        <v>-5372</v>
      </c>
      <c r="R49" s="103"/>
      <c r="S49" s="16"/>
      <c r="U49" s="4"/>
    </row>
    <row r="50" spans="1:21">
      <c r="B50" s="186" t="s">
        <v>558</v>
      </c>
      <c r="D50" s="219">
        <f>SUM(D39:D49)</f>
        <v>-747532</v>
      </c>
      <c r="E50" s="481"/>
      <c r="G50" s="215">
        <f>SUM(G39:G49)</f>
        <v>-737620</v>
      </c>
      <c r="I50" s="215">
        <f>SUM(I39:I49)</f>
        <v>-879435</v>
      </c>
      <c r="K50" s="215">
        <f>SUM(K39:K49)</f>
        <v>-881496</v>
      </c>
      <c r="M50" s="215">
        <f>SUM(M39:M49)</f>
        <v>-713991</v>
      </c>
      <c r="O50" s="215">
        <f>SUM(O39:O49)</f>
        <v>-645142</v>
      </c>
      <c r="R50" s="103"/>
      <c r="S50" s="16"/>
      <c r="U50" s="4"/>
    </row>
    <row r="51" spans="1:21">
      <c r="D51" s="7"/>
      <c r="E51" s="365"/>
      <c r="K51" s="2"/>
      <c r="M51" s="2"/>
      <c r="O51" s="2"/>
      <c r="R51" s="111"/>
      <c r="S51" s="77"/>
    </row>
    <row r="52" spans="1:21">
      <c r="A52" s="199" t="s">
        <v>398</v>
      </c>
      <c r="C52" s="7"/>
      <c r="D52" s="7"/>
      <c r="E52" s="365"/>
      <c r="F52" s="7"/>
      <c r="H52" s="7"/>
      <c r="J52" s="7"/>
      <c r="K52" s="2"/>
      <c r="M52" s="2"/>
      <c r="O52" s="2"/>
      <c r="R52" s="103"/>
      <c r="S52" s="16"/>
    </row>
    <row r="53" spans="1:21">
      <c r="A53" s="186" t="s">
        <v>402</v>
      </c>
      <c r="D53" s="77">
        <v>0</v>
      </c>
      <c r="E53" s="481"/>
      <c r="G53" s="16">
        <v>863780</v>
      </c>
      <c r="I53" s="16">
        <v>0</v>
      </c>
      <c r="K53" s="16">
        <v>0</v>
      </c>
      <c r="M53" s="16">
        <v>395481</v>
      </c>
      <c r="O53" s="16">
        <v>411787</v>
      </c>
      <c r="R53" s="103"/>
      <c r="S53" s="16"/>
    </row>
    <row r="54" spans="1:21">
      <c r="A54" s="186" t="s">
        <v>163</v>
      </c>
      <c r="D54" s="77">
        <v>-27694</v>
      </c>
      <c r="E54" s="481"/>
      <c r="G54" s="16">
        <v>-521684</v>
      </c>
      <c r="I54" s="16">
        <v>303684</v>
      </c>
      <c r="K54" s="16">
        <v>218000</v>
      </c>
      <c r="M54" s="16">
        <v>0</v>
      </c>
      <c r="O54" s="16">
        <v>0</v>
      </c>
      <c r="R54" s="103"/>
      <c r="S54" s="16"/>
    </row>
    <row r="55" spans="1:21">
      <c r="A55" s="186" t="s">
        <v>567</v>
      </c>
      <c r="D55" s="77">
        <v>252833</v>
      </c>
      <c r="E55" s="481"/>
      <c r="G55" s="16">
        <v>0</v>
      </c>
      <c r="I55" s="16">
        <v>7601</v>
      </c>
      <c r="K55" s="16">
        <v>39548</v>
      </c>
      <c r="M55" s="16">
        <v>212820</v>
      </c>
      <c r="O55" s="16">
        <v>250000</v>
      </c>
      <c r="R55" s="103"/>
      <c r="S55" s="16"/>
    </row>
    <row r="56" spans="1:21">
      <c r="A56" s="186" t="s">
        <v>403</v>
      </c>
      <c r="D56" s="77">
        <v>-182400</v>
      </c>
      <c r="E56" s="481"/>
      <c r="G56" s="16">
        <v>-170000</v>
      </c>
      <c r="I56" s="16">
        <v>-170000</v>
      </c>
      <c r="K56" s="16">
        <v>-170000</v>
      </c>
      <c r="M56" s="16">
        <v>-170000</v>
      </c>
      <c r="O56" s="16">
        <v>-170000</v>
      </c>
      <c r="R56" s="103"/>
      <c r="S56" s="16"/>
    </row>
    <row r="57" spans="1:21">
      <c r="A57" s="186" t="s">
        <v>668</v>
      </c>
      <c r="D57" s="77">
        <v>0</v>
      </c>
      <c r="E57" s="481"/>
      <c r="G57" s="514">
        <v>-365696</v>
      </c>
      <c r="H57" s="589"/>
      <c r="I57" s="514">
        <v>-48460</v>
      </c>
      <c r="J57" s="589"/>
      <c r="K57" s="514">
        <v>-21745</v>
      </c>
      <c r="L57" s="589"/>
      <c r="M57" s="514">
        <v>-105196</v>
      </c>
      <c r="N57" s="589"/>
      <c r="O57" s="514">
        <v>-579183</v>
      </c>
      <c r="R57" s="103"/>
      <c r="S57" s="16"/>
    </row>
    <row r="58" spans="1:21">
      <c r="A58" s="186" t="s">
        <v>665</v>
      </c>
      <c r="D58" s="77">
        <v>-11403</v>
      </c>
      <c r="E58" s="498"/>
      <c r="F58" s="495"/>
      <c r="G58" s="514">
        <v>-14485</v>
      </c>
      <c r="H58" s="589"/>
      <c r="I58" s="514">
        <v>-13782</v>
      </c>
      <c r="J58" s="589"/>
      <c r="K58" s="514">
        <v>-12718</v>
      </c>
      <c r="L58" s="589"/>
      <c r="M58" s="514">
        <v>-12185</v>
      </c>
      <c r="N58" s="589"/>
      <c r="O58" s="514">
        <v>-18855</v>
      </c>
      <c r="R58" s="103"/>
      <c r="S58" s="16"/>
    </row>
    <row r="59" spans="1:21">
      <c r="B59" s="186" t="s">
        <v>101</v>
      </c>
      <c r="D59" s="219">
        <f>SUM(D53:D58)</f>
        <v>31336</v>
      </c>
      <c r="E59" s="499"/>
      <c r="F59" s="495"/>
      <c r="G59" s="656">
        <f>SUM(G53:G58)</f>
        <v>-208085</v>
      </c>
      <c r="H59" s="589"/>
      <c r="I59" s="656">
        <f>SUM(I53:I58)</f>
        <v>79043</v>
      </c>
      <c r="J59" s="589"/>
      <c r="K59" s="656">
        <f>SUM(K53:K58)</f>
        <v>53085</v>
      </c>
      <c r="L59" s="589"/>
      <c r="M59" s="656">
        <f>SUM(M53:M58)</f>
        <v>320920</v>
      </c>
      <c r="N59" s="589"/>
      <c r="O59" s="656">
        <f>SUM(O53:O58)</f>
        <v>-106251</v>
      </c>
      <c r="R59" s="103"/>
      <c r="S59" s="16"/>
    </row>
    <row r="60" spans="1:21">
      <c r="D60" s="7"/>
      <c r="E60" s="365"/>
      <c r="K60" s="2"/>
      <c r="M60" s="2"/>
      <c r="O60" s="2"/>
      <c r="R60" s="111"/>
      <c r="S60" s="77"/>
    </row>
    <row r="61" spans="1:21">
      <c r="A61" s="199" t="s">
        <v>314</v>
      </c>
      <c r="C61" s="7"/>
      <c r="D61" s="77">
        <f>+D59+D50+D36</f>
        <v>-20861</v>
      </c>
      <c r="E61" s="481"/>
      <c r="F61" s="7"/>
      <c r="G61" s="514">
        <v>49254</v>
      </c>
      <c r="H61" s="589"/>
      <c r="I61" s="514">
        <v>19393</v>
      </c>
      <c r="J61" s="589"/>
      <c r="K61" s="514">
        <v>-29719</v>
      </c>
      <c r="L61" s="589"/>
      <c r="M61" s="514">
        <v>31937</v>
      </c>
      <c r="N61" s="589"/>
      <c r="O61" s="514">
        <v>358</v>
      </c>
      <c r="R61" s="103"/>
      <c r="S61" s="16"/>
    </row>
    <row r="62" spans="1:21">
      <c r="A62" s="199"/>
      <c r="D62" s="7"/>
      <c r="E62" s="365"/>
      <c r="K62" s="2"/>
      <c r="M62" s="2"/>
      <c r="O62" s="2"/>
      <c r="R62" s="111"/>
      <c r="S62" s="77"/>
    </row>
    <row r="63" spans="1:21">
      <c r="A63" s="199" t="s">
        <v>399</v>
      </c>
      <c r="C63" s="7"/>
      <c r="D63" s="252">
        <v>120798</v>
      </c>
      <c r="E63" s="481"/>
      <c r="F63" s="7"/>
      <c r="G63" s="212">
        <v>71544</v>
      </c>
      <c r="H63" s="7"/>
      <c r="I63" s="212">
        <v>52151</v>
      </c>
      <c r="J63" s="7"/>
      <c r="K63" s="212">
        <v>81870</v>
      </c>
      <c r="M63" s="212">
        <v>49933</v>
      </c>
      <c r="O63" s="212">
        <v>49575</v>
      </c>
      <c r="R63" s="103"/>
      <c r="S63" s="16"/>
    </row>
    <row r="64" spans="1:21">
      <c r="A64" s="199"/>
      <c r="D64" s="7"/>
      <c r="E64" s="365"/>
      <c r="K64" s="2"/>
      <c r="M64" s="2"/>
      <c r="O64" s="2"/>
      <c r="R64" s="111"/>
      <c r="S64" s="97"/>
    </row>
    <row r="65" spans="1:21" ht="13.5" thickBot="1">
      <c r="A65" s="199" t="s">
        <v>400</v>
      </c>
      <c r="C65" s="7"/>
      <c r="D65" s="253">
        <f>SUM(D61:D63)</f>
        <v>99937</v>
      </c>
      <c r="E65" s="482"/>
      <c r="F65" s="7"/>
      <c r="G65" s="254">
        <f>SUM(G61:G63)</f>
        <v>120798</v>
      </c>
      <c r="H65" s="7"/>
      <c r="I65" s="254">
        <f>SUM(I61:I63)</f>
        <v>71544</v>
      </c>
      <c r="J65" s="7"/>
      <c r="K65" s="254">
        <f>SUM(K61:K63)</f>
        <v>52151</v>
      </c>
      <c r="M65" s="254">
        <f>SUM(M61:M63)</f>
        <v>81870</v>
      </c>
      <c r="O65" s="254">
        <f>SUM(O61:O63)</f>
        <v>49933</v>
      </c>
      <c r="R65" s="103"/>
    </row>
    <row r="66" spans="1:21" ht="13.5" thickTop="1">
      <c r="K66" s="103"/>
      <c r="L66" s="103"/>
      <c r="M66" s="103"/>
      <c r="N66" s="103"/>
      <c r="O66" s="103"/>
      <c r="P66" s="103"/>
      <c r="Q66" s="103"/>
      <c r="R66" s="103"/>
    </row>
    <row r="67" spans="1:21">
      <c r="K67" s="103"/>
      <c r="L67" s="103"/>
      <c r="M67" s="103"/>
      <c r="N67" s="103"/>
      <c r="O67" s="103"/>
      <c r="P67" s="103"/>
      <c r="Q67" s="103"/>
      <c r="R67" s="103"/>
    </row>
    <row r="68" spans="1:21">
      <c r="K68" s="103"/>
      <c r="L68" s="103"/>
      <c r="M68" s="103"/>
      <c r="N68" s="103"/>
      <c r="O68" s="103"/>
      <c r="P68" s="103"/>
      <c r="Q68" s="103"/>
      <c r="R68" s="103"/>
    </row>
    <row r="69" spans="1:21">
      <c r="K69" s="103"/>
      <c r="L69" s="103"/>
      <c r="M69" s="103"/>
      <c r="N69" s="103"/>
      <c r="O69" s="103"/>
      <c r="P69" s="103"/>
      <c r="Q69" s="103"/>
      <c r="R69" s="103"/>
      <c r="U69" s="2" t="s">
        <v>464</v>
      </c>
    </row>
    <row r="70" spans="1:21">
      <c r="B70" s="193"/>
      <c r="C70" s="7"/>
      <c r="D70" s="7"/>
      <c r="E70" s="7"/>
      <c r="F70" s="7"/>
      <c r="H70" s="7"/>
      <c r="J70" s="7"/>
      <c r="K70" s="103"/>
      <c r="L70" s="103"/>
      <c r="M70" s="103"/>
      <c r="N70" s="103"/>
      <c r="O70" s="103"/>
      <c r="P70" s="103"/>
      <c r="Q70" s="103"/>
      <c r="R70" s="111"/>
      <c r="S70" s="7"/>
    </row>
    <row r="71" spans="1:21">
      <c r="K71" s="103"/>
      <c r="L71" s="103"/>
      <c r="M71" s="103"/>
      <c r="N71" s="103"/>
      <c r="O71" s="103"/>
      <c r="P71" s="103"/>
      <c r="Q71" s="103"/>
      <c r="R71" s="103"/>
    </row>
    <row r="72" spans="1:21">
      <c r="K72" s="103"/>
      <c r="L72" s="103"/>
      <c r="M72" s="103"/>
      <c r="N72" s="103"/>
      <c r="O72" s="103"/>
      <c r="P72" s="103"/>
      <c r="Q72" s="103"/>
      <c r="R72" s="103"/>
    </row>
    <row r="73" spans="1:21">
      <c r="K73" s="103"/>
      <c r="L73" s="103"/>
      <c r="M73" s="103"/>
      <c r="N73" s="103"/>
      <c r="O73" s="103"/>
      <c r="P73" s="103"/>
      <c r="Q73" s="103"/>
      <c r="R73" s="103"/>
    </row>
    <row r="74" spans="1:21">
      <c r="K74" s="2"/>
      <c r="M74" s="2"/>
      <c r="O74" s="2"/>
    </row>
    <row r="75" spans="1:21">
      <c r="K75" s="2"/>
      <c r="M75" s="2"/>
      <c r="O75" s="2"/>
    </row>
    <row r="76" spans="1:21">
      <c r="K76" s="2"/>
      <c r="M76" s="2"/>
      <c r="O76" s="2"/>
    </row>
    <row r="77" spans="1:21">
      <c r="K77" s="2"/>
      <c r="M77" s="2"/>
      <c r="O77" s="2"/>
    </row>
    <row r="78" spans="1:21">
      <c r="K78" s="2"/>
      <c r="M78" s="2"/>
      <c r="O78" s="2"/>
    </row>
    <row r="79" spans="1:21">
      <c r="K79" s="2"/>
      <c r="M79" s="2"/>
      <c r="O79" s="2"/>
    </row>
    <row r="80" spans="1:21">
      <c r="K80" s="2"/>
      <c r="M80" s="2"/>
      <c r="O80" s="2"/>
    </row>
    <row r="81" spans="11:15">
      <c r="K81" s="2"/>
      <c r="M81" s="2"/>
      <c r="O81" s="2"/>
    </row>
    <row r="82" spans="11:15">
      <c r="K82" s="2"/>
      <c r="M82" s="2"/>
      <c r="O82" s="2"/>
    </row>
    <row r="83" spans="11:15">
      <c r="K83" s="2"/>
      <c r="M83" s="2"/>
      <c r="O83" s="2"/>
    </row>
    <row r="84" spans="11:15">
      <c r="K84" s="2"/>
      <c r="M84" s="2"/>
      <c r="O84" s="2"/>
    </row>
    <row r="85" spans="11:15">
      <c r="K85" s="2"/>
      <c r="M85" s="2"/>
      <c r="O85" s="2"/>
    </row>
    <row r="86" spans="11:15">
      <c r="K86" s="2"/>
      <c r="M86" s="2"/>
      <c r="O86" s="2"/>
    </row>
    <row r="87" spans="11:15">
      <c r="K87" s="2"/>
      <c r="M87" s="2"/>
      <c r="O87" s="2"/>
    </row>
    <row r="88" spans="11:15">
      <c r="K88" s="2"/>
      <c r="M88" s="2"/>
      <c r="O88" s="2"/>
    </row>
    <row r="89" spans="11:15">
      <c r="K89" s="2"/>
      <c r="M89" s="2"/>
      <c r="O89" s="2"/>
    </row>
    <row r="90" spans="11:15">
      <c r="K90" s="2"/>
      <c r="M90" s="2"/>
      <c r="O90" s="2"/>
    </row>
    <row r="91" spans="11:15">
      <c r="K91" s="2"/>
      <c r="M91" s="2"/>
      <c r="O91" s="2"/>
    </row>
    <row r="92" spans="11:15">
      <c r="K92" s="2"/>
      <c r="M92" s="2"/>
      <c r="O92" s="2"/>
    </row>
    <row r="93" spans="11:15">
      <c r="K93" s="2"/>
      <c r="M93" s="2"/>
      <c r="O93" s="2"/>
    </row>
    <row r="94" spans="11:15">
      <c r="K94" s="2"/>
      <c r="M94" s="2"/>
      <c r="O94" s="2"/>
    </row>
    <row r="95" spans="11:15">
      <c r="K95" s="2"/>
      <c r="M95" s="2"/>
      <c r="O95" s="2"/>
    </row>
    <row r="96" spans="11:15">
      <c r="K96" s="2"/>
      <c r="M96" s="2"/>
      <c r="O96" s="2"/>
    </row>
    <row r="97" spans="11:15">
      <c r="K97" s="2"/>
      <c r="M97" s="2"/>
      <c r="O97" s="2"/>
    </row>
    <row r="98" spans="11:15">
      <c r="K98" s="2"/>
      <c r="M98" s="2"/>
      <c r="O98" s="2"/>
    </row>
    <row r="99" spans="11:15">
      <c r="K99" s="2"/>
      <c r="M99" s="2"/>
      <c r="O99" s="2"/>
    </row>
    <row r="100" spans="11:15">
      <c r="K100" s="2"/>
      <c r="M100" s="2"/>
      <c r="O100" s="2"/>
    </row>
    <row r="101" spans="11:15">
      <c r="K101" s="2"/>
      <c r="M101" s="2"/>
      <c r="O101" s="2"/>
    </row>
    <row r="102" spans="11:15">
      <c r="K102" s="2"/>
      <c r="M102" s="2"/>
      <c r="O102" s="2"/>
    </row>
    <row r="103" spans="11:15">
      <c r="K103" s="2"/>
      <c r="M103" s="2"/>
      <c r="O103" s="2"/>
    </row>
    <row r="104" spans="11:15">
      <c r="K104" s="2"/>
      <c r="M104" s="2"/>
      <c r="O104" s="2"/>
    </row>
    <row r="105" spans="11:15">
      <c r="K105" s="2"/>
      <c r="M105" s="2"/>
      <c r="O105" s="2"/>
    </row>
    <row r="106" spans="11:15">
      <c r="K106" s="2"/>
      <c r="M106" s="2"/>
      <c r="O106" s="2"/>
    </row>
    <row r="107" spans="11:15">
      <c r="K107" s="2"/>
      <c r="M107" s="2"/>
      <c r="O107" s="2"/>
    </row>
    <row r="108" spans="11:15">
      <c r="K108" s="2"/>
      <c r="M108" s="2"/>
      <c r="O108" s="2"/>
    </row>
    <row r="109" spans="11:15">
      <c r="K109" s="2"/>
      <c r="M109" s="2"/>
      <c r="O109" s="2"/>
    </row>
    <row r="110" spans="11:15">
      <c r="K110" s="2"/>
      <c r="M110" s="2"/>
      <c r="O110" s="2"/>
    </row>
    <row r="111" spans="11:15">
      <c r="K111" s="2"/>
      <c r="M111" s="2"/>
      <c r="O111" s="2"/>
    </row>
    <row r="112" spans="11:15">
      <c r="K112" s="2"/>
      <c r="M112" s="2"/>
      <c r="O112" s="2"/>
    </row>
    <row r="113" spans="11:15">
      <c r="K113" s="2"/>
      <c r="M113" s="2"/>
      <c r="O113" s="2"/>
    </row>
    <row r="114" spans="11:15">
      <c r="K114" s="2"/>
      <c r="M114" s="2"/>
      <c r="O114" s="2"/>
    </row>
    <row r="115" spans="11:15">
      <c r="K115" s="2"/>
      <c r="M115" s="2"/>
      <c r="O115" s="2"/>
    </row>
    <row r="116" spans="11:15">
      <c r="K116" s="2"/>
      <c r="M116" s="2"/>
      <c r="O116" s="2"/>
    </row>
    <row r="117" spans="11:15">
      <c r="K117" s="2"/>
      <c r="M117" s="2"/>
      <c r="O117" s="2"/>
    </row>
    <row r="118" spans="11:15">
      <c r="K118" s="2"/>
      <c r="M118" s="2"/>
      <c r="O118" s="2"/>
    </row>
    <row r="119" spans="11:15">
      <c r="K119" s="2"/>
      <c r="M119" s="2"/>
      <c r="O119" s="2"/>
    </row>
    <row r="120" spans="11:15">
      <c r="K120" s="2"/>
      <c r="M120" s="2"/>
      <c r="O120" s="2"/>
    </row>
    <row r="121" spans="11:15">
      <c r="K121" s="2"/>
      <c r="M121" s="2"/>
      <c r="O121" s="2"/>
    </row>
    <row r="122" spans="11:15">
      <c r="K122" s="2"/>
      <c r="M122" s="2"/>
      <c r="O122" s="2"/>
    </row>
    <row r="123" spans="11:15">
      <c r="K123" s="2"/>
      <c r="M123" s="2"/>
      <c r="O123" s="2"/>
    </row>
    <row r="124" spans="11:15">
      <c r="K124" s="2"/>
      <c r="M124" s="2"/>
      <c r="O124" s="2"/>
    </row>
    <row r="125" spans="11:15">
      <c r="K125" s="2"/>
      <c r="M125" s="2"/>
      <c r="O125" s="2"/>
    </row>
    <row r="126" spans="11:15">
      <c r="K126" s="2"/>
      <c r="M126" s="2"/>
      <c r="O126" s="2"/>
    </row>
    <row r="127" spans="11:15">
      <c r="K127" s="2"/>
      <c r="M127" s="2"/>
      <c r="O127" s="2"/>
    </row>
    <row r="128" spans="11:15">
      <c r="K128" s="2"/>
      <c r="M128" s="2"/>
      <c r="O128" s="2"/>
    </row>
    <row r="129" spans="11:15">
      <c r="K129" s="2"/>
      <c r="M129" s="2"/>
      <c r="O129" s="2"/>
    </row>
    <row r="130" spans="11:15">
      <c r="K130" s="2"/>
      <c r="M130" s="2"/>
      <c r="O130" s="2"/>
    </row>
    <row r="131" spans="11:15">
      <c r="K131" s="2"/>
      <c r="M131" s="2"/>
      <c r="O131" s="2"/>
    </row>
    <row r="132" spans="11:15">
      <c r="K132" s="2"/>
      <c r="M132" s="2"/>
      <c r="O132" s="2"/>
    </row>
    <row r="133" spans="11:15">
      <c r="K133" s="2"/>
      <c r="M133" s="2"/>
      <c r="O133" s="2"/>
    </row>
    <row r="134" spans="11:15">
      <c r="K134" s="2"/>
      <c r="M134" s="2"/>
      <c r="O134" s="2"/>
    </row>
    <row r="135" spans="11:15">
      <c r="K135" s="2"/>
      <c r="M135" s="2"/>
      <c r="O135" s="2"/>
    </row>
    <row r="136" spans="11:15">
      <c r="K136" s="2"/>
      <c r="M136" s="2"/>
      <c r="O136" s="2"/>
    </row>
    <row r="137" spans="11:15">
      <c r="K137" s="2"/>
      <c r="M137" s="2"/>
      <c r="O137" s="2"/>
    </row>
    <row r="138" spans="11:15">
      <c r="K138" s="2"/>
      <c r="M138" s="2"/>
      <c r="O138" s="2"/>
    </row>
    <row r="139" spans="11:15">
      <c r="K139" s="2"/>
      <c r="M139" s="2"/>
      <c r="O139" s="2"/>
    </row>
    <row r="140" spans="11:15">
      <c r="K140" s="2"/>
      <c r="M140" s="2"/>
      <c r="O140" s="2"/>
    </row>
    <row r="141" spans="11:15">
      <c r="K141" s="2"/>
      <c r="M141" s="2"/>
      <c r="O141" s="2"/>
    </row>
    <row r="142" spans="11:15">
      <c r="K142" s="2"/>
      <c r="M142" s="2"/>
      <c r="O142" s="2"/>
    </row>
    <row r="143" spans="11:15">
      <c r="K143" s="2"/>
      <c r="M143" s="2"/>
      <c r="O143" s="2"/>
    </row>
    <row r="144" spans="11:15">
      <c r="K144" s="2"/>
      <c r="M144" s="2"/>
      <c r="O144" s="2"/>
    </row>
    <row r="145" spans="11:15">
      <c r="K145" s="2"/>
      <c r="M145" s="2"/>
      <c r="O145" s="2"/>
    </row>
    <row r="146" spans="11:15">
      <c r="K146" s="2"/>
      <c r="M146" s="2"/>
      <c r="O146" s="2"/>
    </row>
    <row r="147" spans="11:15">
      <c r="K147" s="2"/>
      <c r="M147" s="2"/>
      <c r="O147" s="2"/>
    </row>
    <row r="148" spans="11:15">
      <c r="K148" s="2"/>
      <c r="M148" s="2"/>
      <c r="O148" s="2"/>
    </row>
    <row r="149" spans="11:15">
      <c r="K149" s="2"/>
      <c r="M149" s="2"/>
      <c r="O149" s="2"/>
    </row>
    <row r="150" spans="11:15">
      <c r="K150" s="2"/>
      <c r="M150" s="2"/>
      <c r="O150" s="2"/>
    </row>
    <row r="151" spans="11:15">
      <c r="K151" s="2"/>
      <c r="M151" s="2"/>
      <c r="O151" s="2"/>
    </row>
    <row r="152" spans="11:15">
      <c r="K152" s="2"/>
      <c r="M152" s="2"/>
      <c r="O152" s="2"/>
    </row>
    <row r="153" spans="11:15">
      <c r="K153" s="2"/>
      <c r="M153" s="2"/>
      <c r="O153" s="2"/>
    </row>
    <row r="154" spans="11:15">
      <c r="K154" s="2"/>
      <c r="M154" s="2"/>
      <c r="O154" s="2"/>
    </row>
    <row r="155" spans="11:15">
      <c r="K155" s="2"/>
      <c r="M155" s="2"/>
      <c r="O155" s="2"/>
    </row>
    <row r="156" spans="11:15">
      <c r="K156" s="2"/>
      <c r="M156" s="2"/>
      <c r="O156" s="2"/>
    </row>
    <row r="157" spans="11:15">
      <c r="K157" s="2"/>
      <c r="M157" s="2"/>
      <c r="O157" s="2"/>
    </row>
    <row r="158" spans="11:15">
      <c r="K158" s="2"/>
      <c r="M158" s="2"/>
      <c r="O158" s="2"/>
    </row>
    <row r="159" spans="11:15">
      <c r="K159" s="2"/>
      <c r="M159" s="2"/>
      <c r="O159" s="2"/>
    </row>
    <row r="160" spans="11:15">
      <c r="K160" s="2"/>
      <c r="M160" s="2"/>
      <c r="O160" s="2"/>
    </row>
    <row r="161" spans="11:15">
      <c r="K161" s="2"/>
      <c r="M161" s="2"/>
      <c r="O161" s="2"/>
    </row>
    <row r="162" spans="11:15">
      <c r="K162" s="2"/>
      <c r="M162" s="2"/>
      <c r="O162" s="2"/>
    </row>
    <row r="163" spans="11:15">
      <c r="K163" s="2"/>
      <c r="M163" s="2"/>
      <c r="O163" s="2"/>
    </row>
    <row r="164" spans="11:15">
      <c r="K164" s="2"/>
      <c r="M164" s="2"/>
      <c r="O164" s="2"/>
    </row>
    <row r="165" spans="11:15">
      <c r="K165" s="2"/>
      <c r="M165" s="2"/>
      <c r="O165" s="2"/>
    </row>
    <row r="166" spans="11:15">
      <c r="K166" s="2"/>
      <c r="M166" s="2"/>
      <c r="O166" s="2"/>
    </row>
    <row r="167" spans="11:15">
      <c r="K167" s="2"/>
      <c r="M167" s="2"/>
      <c r="O167" s="2"/>
    </row>
    <row r="168" spans="11:15">
      <c r="K168" s="2"/>
      <c r="M168" s="2"/>
      <c r="O168" s="2"/>
    </row>
    <row r="169" spans="11:15">
      <c r="K169" s="2"/>
      <c r="M169" s="2"/>
      <c r="O169" s="2"/>
    </row>
    <row r="170" spans="11:15">
      <c r="K170" s="2"/>
      <c r="M170" s="2"/>
      <c r="O170" s="2"/>
    </row>
    <row r="171" spans="11:15">
      <c r="K171" s="2"/>
      <c r="M171" s="2"/>
      <c r="O171" s="2"/>
    </row>
    <row r="172" spans="11:15">
      <c r="K172" s="2"/>
      <c r="M172" s="2"/>
      <c r="O172" s="2"/>
    </row>
    <row r="173" spans="11:15">
      <c r="K173" s="2"/>
      <c r="M173" s="2"/>
      <c r="O173" s="2"/>
    </row>
    <row r="174" spans="11:15">
      <c r="K174" s="2"/>
      <c r="M174" s="2"/>
      <c r="O174" s="2"/>
    </row>
    <row r="175" spans="11:15">
      <c r="K175" s="2"/>
      <c r="M175" s="2"/>
      <c r="O175" s="2"/>
    </row>
    <row r="176" spans="11:15">
      <c r="K176" s="2"/>
      <c r="M176" s="2"/>
      <c r="O176" s="2"/>
    </row>
    <row r="177" spans="11:15">
      <c r="K177" s="2"/>
      <c r="M177" s="2"/>
      <c r="O177" s="2"/>
    </row>
    <row r="178" spans="11:15">
      <c r="K178" s="2"/>
      <c r="M178" s="2"/>
      <c r="O178" s="2"/>
    </row>
    <row r="179" spans="11:15">
      <c r="K179" s="2"/>
      <c r="M179" s="2"/>
      <c r="O179" s="2"/>
    </row>
    <row r="180" spans="11:15">
      <c r="K180" s="2"/>
      <c r="M180" s="2"/>
      <c r="O180" s="2"/>
    </row>
    <row r="181" spans="11:15">
      <c r="K181" s="2"/>
      <c r="M181" s="2"/>
      <c r="O181" s="2"/>
    </row>
    <row r="182" spans="11:15">
      <c r="K182" s="2"/>
      <c r="M182" s="2"/>
      <c r="O182" s="2"/>
    </row>
    <row r="183" spans="11:15">
      <c r="K183" s="2"/>
      <c r="M183" s="2"/>
      <c r="O183" s="2"/>
    </row>
    <row r="184" spans="11:15">
      <c r="K184" s="2"/>
      <c r="M184" s="2"/>
      <c r="O184" s="2"/>
    </row>
    <row r="185" spans="11:15">
      <c r="K185" s="2"/>
      <c r="M185" s="2"/>
      <c r="O185" s="2"/>
    </row>
    <row r="186" spans="11:15">
      <c r="K186" s="2"/>
      <c r="M186" s="2"/>
      <c r="O186" s="2"/>
    </row>
    <row r="187" spans="11:15">
      <c r="K187" s="2"/>
      <c r="M187" s="2"/>
      <c r="O187" s="2"/>
    </row>
    <row r="188" spans="11:15">
      <c r="K188" s="2"/>
      <c r="M188" s="2"/>
      <c r="O188" s="2"/>
    </row>
    <row r="189" spans="11:15">
      <c r="K189" s="2"/>
      <c r="M189" s="2"/>
      <c r="O189" s="2"/>
    </row>
    <row r="190" spans="11:15">
      <c r="K190" s="2"/>
      <c r="M190" s="2"/>
      <c r="O190" s="2"/>
    </row>
    <row r="191" spans="11:15">
      <c r="K191" s="2"/>
      <c r="M191" s="2"/>
      <c r="O191" s="2"/>
    </row>
    <row r="192" spans="11:15">
      <c r="K192" s="2"/>
      <c r="M192" s="2"/>
      <c r="O192" s="2"/>
    </row>
    <row r="193" spans="11:15">
      <c r="K193" s="2"/>
      <c r="M193" s="2"/>
      <c r="O193" s="2"/>
    </row>
    <row r="194" spans="11:15">
      <c r="K194" s="2"/>
      <c r="M194" s="2"/>
      <c r="O194" s="2"/>
    </row>
    <row r="195" spans="11:15">
      <c r="K195" s="2"/>
      <c r="M195" s="2"/>
      <c r="O195" s="2"/>
    </row>
    <row r="196" spans="11:15">
      <c r="K196" s="2"/>
      <c r="M196" s="2"/>
      <c r="O196" s="2"/>
    </row>
    <row r="197" spans="11:15">
      <c r="K197" s="2"/>
      <c r="M197" s="2"/>
      <c r="O197" s="2"/>
    </row>
    <row r="198" spans="11:15">
      <c r="K198" s="2"/>
      <c r="M198" s="2"/>
      <c r="O198" s="2"/>
    </row>
    <row r="199" spans="11:15">
      <c r="K199" s="2"/>
      <c r="M199" s="2"/>
      <c r="O199" s="2"/>
    </row>
    <row r="200" spans="11:15">
      <c r="K200" s="2"/>
      <c r="M200" s="2"/>
      <c r="O200" s="2"/>
    </row>
    <row r="201" spans="11:15">
      <c r="K201" s="2"/>
      <c r="M201" s="2"/>
      <c r="O201" s="2"/>
    </row>
    <row r="202" spans="11:15">
      <c r="K202" s="2"/>
      <c r="M202" s="2"/>
      <c r="O202" s="2"/>
    </row>
    <row r="203" spans="11:15">
      <c r="K203" s="2"/>
      <c r="M203" s="2"/>
      <c r="O203" s="2"/>
    </row>
    <row r="204" spans="11:15">
      <c r="K204" s="2"/>
      <c r="M204" s="2"/>
      <c r="O204" s="2"/>
    </row>
    <row r="205" spans="11:15">
      <c r="K205" s="2"/>
      <c r="M205" s="2"/>
      <c r="O205" s="2"/>
    </row>
    <row r="206" spans="11:15">
      <c r="K206" s="2"/>
      <c r="M206" s="2"/>
      <c r="O206" s="2"/>
    </row>
    <row r="207" spans="11:15">
      <c r="K207" s="2"/>
      <c r="M207" s="2"/>
      <c r="O207" s="2"/>
    </row>
    <row r="208" spans="11:15">
      <c r="K208" s="2"/>
      <c r="M208" s="2"/>
      <c r="O208" s="2"/>
    </row>
    <row r="209" spans="11:15">
      <c r="K209" s="2"/>
      <c r="M209" s="2"/>
      <c r="O209" s="2"/>
    </row>
    <row r="210" spans="11:15">
      <c r="K210" s="2"/>
      <c r="M210" s="2"/>
      <c r="O210" s="2"/>
    </row>
    <row r="211" spans="11:15">
      <c r="K211" s="2"/>
      <c r="M211" s="2"/>
      <c r="O211" s="2"/>
    </row>
    <row r="212" spans="11:15">
      <c r="K212" s="2"/>
      <c r="M212" s="2"/>
      <c r="O212" s="2"/>
    </row>
    <row r="213" spans="11:15">
      <c r="K213" s="2"/>
      <c r="M213" s="2"/>
      <c r="O213" s="2"/>
    </row>
    <row r="214" spans="11:15">
      <c r="K214" s="2"/>
      <c r="M214" s="2"/>
      <c r="O214" s="2"/>
    </row>
    <row r="215" spans="11:15">
      <c r="K215" s="2"/>
      <c r="M215" s="2"/>
      <c r="O215" s="2"/>
    </row>
    <row r="216" spans="11:15">
      <c r="K216" s="2"/>
      <c r="M216" s="2"/>
      <c r="O216" s="2"/>
    </row>
    <row r="217" spans="11:15">
      <c r="K217" s="2"/>
      <c r="M217" s="2"/>
      <c r="O217" s="2"/>
    </row>
    <row r="218" spans="11:15">
      <c r="K218" s="2"/>
      <c r="M218" s="2"/>
      <c r="O218" s="2"/>
    </row>
    <row r="219" spans="11:15">
      <c r="K219" s="2"/>
      <c r="M219" s="2"/>
      <c r="O219" s="2"/>
    </row>
    <row r="220" spans="11:15">
      <c r="K220" s="2"/>
      <c r="M220" s="2"/>
      <c r="O220" s="2"/>
    </row>
    <row r="221" spans="11:15">
      <c r="K221" s="2"/>
      <c r="M221" s="2"/>
      <c r="O221" s="2"/>
    </row>
    <row r="222" spans="11:15">
      <c r="K222" s="2"/>
      <c r="M222" s="2"/>
      <c r="O222" s="2"/>
    </row>
    <row r="223" spans="11:15">
      <c r="K223" s="2"/>
      <c r="M223" s="2"/>
      <c r="O223" s="2"/>
    </row>
    <row r="224" spans="11:15">
      <c r="K224" s="2"/>
      <c r="M224" s="2"/>
      <c r="O224" s="2"/>
    </row>
    <row r="225" spans="11:15">
      <c r="K225" s="2"/>
      <c r="M225" s="2"/>
      <c r="O225" s="2"/>
    </row>
    <row r="226" spans="11:15">
      <c r="K226" s="2"/>
      <c r="M226" s="2"/>
      <c r="O226" s="2"/>
    </row>
    <row r="227" spans="11:15">
      <c r="K227" s="2"/>
      <c r="M227" s="2"/>
      <c r="O227" s="2"/>
    </row>
    <row r="228" spans="11:15">
      <c r="K228" s="2"/>
      <c r="M228" s="2"/>
      <c r="O228" s="2"/>
    </row>
    <row r="229" spans="11:15">
      <c r="K229" s="2"/>
      <c r="M229" s="2"/>
      <c r="O229" s="2"/>
    </row>
    <row r="230" spans="11:15">
      <c r="K230" s="2"/>
      <c r="M230" s="2"/>
      <c r="O230" s="2"/>
    </row>
    <row r="231" spans="11:15">
      <c r="K231" s="2"/>
      <c r="M231" s="2"/>
      <c r="O231" s="2"/>
    </row>
    <row r="232" spans="11:15">
      <c r="K232" s="2"/>
      <c r="M232" s="2"/>
      <c r="O232" s="2"/>
    </row>
    <row r="233" spans="11:15">
      <c r="K233" s="2"/>
      <c r="M233" s="2"/>
      <c r="O233" s="2"/>
    </row>
    <row r="234" spans="11:15">
      <c r="K234" s="2"/>
      <c r="M234" s="2"/>
      <c r="O234" s="2"/>
    </row>
    <row r="235" spans="11:15">
      <c r="K235" s="2"/>
      <c r="M235" s="2"/>
      <c r="O235" s="2"/>
    </row>
    <row r="236" spans="11:15">
      <c r="K236" s="2"/>
      <c r="M236" s="2"/>
      <c r="O236" s="2"/>
    </row>
    <row r="237" spans="11:15">
      <c r="K237" s="2"/>
      <c r="M237" s="2"/>
      <c r="O237" s="2"/>
    </row>
    <row r="238" spans="11:15">
      <c r="K238" s="2"/>
      <c r="M238" s="2"/>
      <c r="O238" s="2"/>
    </row>
    <row r="239" spans="11:15">
      <c r="K239" s="2"/>
      <c r="M239" s="2"/>
      <c r="O239" s="2"/>
    </row>
    <row r="240" spans="11:15">
      <c r="K240" s="2"/>
      <c r="M240" s="2"/>
      <c r="O240" s="2"/>
    </row>
    <row r="241" spans="11:15">
      <c r="K241" s="2"/>
      <c r="M241" s="2"/>
      <c r="O241" s="2"/>
    </row>
    <row r="242" spans="11:15">
      <c r="K242" s="2"/>
      <c r="M242" s="2"/>
      <c r="O242" s="2"/>
    </row>
    <row r="243" spans="11:15">
      <c r="K243" s="2"/>
      <c r="M243" s="2"/>
      <c r="O243" s="2"/>
    </row>
    <row r="244" spans="11:15">
      <c r="K244" s="2"/>
      <c r="M244" s="2"/>
      <c r="O244" s="2"/>
    </row>
    <row r="245" spans="11:15">
      <c r="K245" s="2"/>
      <c r="M245" s="2"/>
      <c r="O245" s="2"/>
    </row>
    <row r="246" spans="11:15">
      <c r="K246" s="2"/>
      <c r="M246" s="2"/>
      <c r="O246" s="2"/>
    </row>
    <row r="247" spans="11:15">
      <c r="K247" s="2"/>
      <c r="M247" s="2"/>
      <c r="O247" s="2"/>
    </row>
    <row r="248" spans="11:15">
      <c r="K248" s="2"/>
      <c r="M248" s="2"/>
      <c r="O248" s="2"/>
    </row>
    <row r="249" spans="11:15">
      <c r="K249" s="2"/>
      <c r="M249" s="2"/>
      <c r="O249" s="2"/>
    </row>
    <row r="250" spans="11:15">
      <c r="K250" s="2"/>
      <c r="M250" s="2"/>
      <c r="O250" s="2"/>
    </row>
    <row r="251" spans="11:15">
      <c r="K251" s="2"/>
      <c r="M251" s="2"/>
      <c r="O251" s="2"/>
    </row>
    <row r="252" spans="11:15">
      <c r="K252" s="2"/>
      <c r="M252" s="2"/>
      <c r="O252" s="2"/>
    </row>
    <row r="253" spans="11:15">
      <c r="K253" s="2"/>
      <c r="M253" s="2"/>
      <c r="O253" s="2"/>
    </row>
    <row r="254" spans="11:15">
      <c r="K254" s="2"/>
      <c r="M254" s="2"/>
      <c r="O254" s="2"/>
    </row>
    <row r="255" spans="11:15">
      <c r="K255" s="2"/>
      <c r="M255" s="2"/>
      <c r="O255" s="2"/>
    </row>
    <row r="256" spans="11:15">
      <c r="K256" s="2"/>
      <c r="M256" s="2"/>
      <c r="O256" s="2"/>
    </row>
    <row r="257" spans="11:15">
      <c r="K257" s="2"/>
      <c r="M257" s="2"/>
      <c r="O257" s="2"/>
    </row>
    <row r="258" spans="11:15">
      <c r="K258" s="2"/>
      <c r="M258" s="2"/>
      <c r="O258" s="2"/>
    </row>
    <row r="259" spans="11:15">
      <c r="K259" s="2"/>
      <c r="M259" s="2"/>
      <c r="O259" s="2"/>
    </row>
    <row r="260" spans="11:15">
      <c r="K260" s="2"/>
      <c r="M260" s="2"/>
      <c r="O260" s="2"/>
    </row>
    <row r="261" spans="11:15">
      <c r="K261" s="2"/>
      <c r="M261" s="2"/>
      <c r="O261" s="2"/>
    </row>
    <row r="262" spans="11:15">
      <c r="K262" s="2"/>
      <c r="M262" s="2"/>
      <c r="O262" s="2"/>
    </row>
    <row r="263" spans="11:15">
      <c r="K263" s="2"/>
      <c r="M263" s="2"/>
      <c r="O263" s="2"/>
    </row>
    <row r="264" spans="11:15">
      <c r="K264" s="2"/>
      <c r="M264" s="2"/>
      <c r="O264" s="2"/>
    </row>
    <row r="265" spans="11:15">
      <c r="K265" s="2"/>
      <c r="M265" s="2"/>
      <c r="O265" s="2"/>
    </row>
    <row r="266" spans="11:15">
      <c r="K266" s="2"/>
      <c r="M266" s="2"/>
      <c r="O266" s="2"/>
    </row>
    <row r="267" spans="11:15">
      <c r="K267" s="2"/>
      <c r="M267" s="2"/>
      <c r="O267" s="2"/>
    </row>
    <row r="268" spans="11:15">
      <c r="K268" s="2"/>
      <c r="M268" s="2"/>
      <c r="O268" s="2"/>
    </row>
    <row r="269" spans="11:15">
      <c r="K269" s="2"/>
      <c r="M269" s="2"/>
      <c r="O269" s="2"/>
    </row>
    <row r="270" spans="11:15">
      <c r="K270" s="2"/>
      <c r="M270" s="2"/>
      <c r="O270" s="2"/>
    </row>
    <row r="271" spans="11:15">
      <c r="K271" s="2"/>
      <c r="M271" s="2"/>
      <c r="O271" s="2"/>
    </row>
    <row r="272" spans="11:15">
      <c r="K272" s="2"/>
      <c r="M272" s="2"/>
      <c r="O272" s="2"/>
    </row>
    <row r="273" spans="11:15">
      <c r="K273" s="2"/>
      <c r="M273" s="2"/>
      <c r="O273" s="2"/>
    </row>
    <row r="274" spans="11:15">
      <c r="K274" s="2"/>
      <c r="M274" s="2"/>
      <c r="O274" s="2"/>
    </row>
    <row r="275" spans="11:15">
      <c r="K275" s="2"/>
      <c r="M275" s="2"/>
      <c r="O275" s="2"/>
    </row>
    <row r="276" spans="11:15">
      <c r="K276" s="2"/>
      <c r="M276" s="2"/>
      <c r="O276" s="2"/>
    </row>
    <row r="277" spans="11:15">
      <c r="K277" s="2"/>
      <c r="M277" s="2"/>
      <c r="O277" s="2"/>
    </row>
    <row r="278" spans="11:15">
      <c r="K278" s="2"/>
      <c r="M278" s="2"/>
      <c r="O278" s="2"/>
    </row>
    <row r="279" spans="11:15">
      <c r="K279" s="2"/>
      <c r="M279" s="2"/>
      <c r="O279" s="2"/>
    </row>
    <row r="280" spans="11:15">
      <c r="K280" s="2"/>
      <c r="M280" s="2"/>
      <c r="O280" s="2"/>
    </row>
    <row r="281" spans="11:15">
      <c r="K281" s="2"/>
      <c r="M281" s="2"/>
      <c r="O281" s="2"/>
    </row>
    <row r="282" spans="11:15">
      <c r="K282" s="2"/>
      <c r="M282" s="2"/>
      <c r="O282" s="2"/>
    </row>
    <row r="283" spans="11:15">
      <c r="K283" s="2"/>
      <c r="M283" s="2"/>
      <c r="O283" s="2"/>
    </row>
    <row r="284" spans="11:15">
      <c r="K284" s="2"/>
      <c r="M284" s="2"/>
      <c r="O284" s="2"/>
    </row>
    <row r="285" spans="11:15">
      <c r="K285" s="2"/>
      <c r="M285" s="2"/>
      <c r="O285" s="2"/>
    </row>
    <row r="286" spans="11:15">
      <c r="K286" s="2"/>
      <c r="M286" s="2"/>
      <c r="O286" s="2"/>
    </row>
    <row r="287" spans="11:15">
      <c r="K287" s="2"/>
      <c r="M287" s="2"/>
      <c r="O287" s="2"/>
    </row>
    <row r="288" spans="11:15">
      <c r="K288" s="2"/>
      <c r="M288" s="2"/>
      <c r="O288" s="2"/>
    </row>
    <row r="289" spans="11:15">
      <c r="K289" s="2"/>
      <c r="M289" s="2"/>
      <c r="O289" s="2"/>
    </row>
    <row r="290" spans="11:15">
      <c r="K290" s="2"/>
      <c r="M290" s="2"/>
      <c r="O290" s="2"/>
    </row>
    <row r="291" spans="11:15">
      <c r="K291" s="2"/>
      <c r="M291" s="2"/>
      <c r="O291" s="2"/>
    </row>
    <row r="292" spans="11:15">
      <c r="K292" s="2"/>
      <c r="M292" s="2"/>
      <c r="O292" s="2"/>
    </row>
    <row r="293" spans="11:15">
      <c r="K293" s="2"/>
      <c r="M293" s="2"/>
      <c r="O293" s="2"/>
    </row>
    <row r="294" spans="11:15">
      <c r="K294" s="2"/>
      <c r="M294" s="2"/>
      <c r="O294" s="2"/>
    </row>
    <row r="295" spans="11:15">
      <c r="K295" s="2"/>
      <c r="M295" s="2"/>
      <c r="O295" s="2"/>
    </row>
    <row r="296" spans="11:15">
      <c r="K296" s="2"/>
      <c r="M296" s="2"/>
      <c r="O296" s="2"/>
    </row>
    <row r="297" spans="11:15">
      <c r="K297" s="2"/>
      <c r="M297" s="2"/>
      <c r="O297" s="2"/>
    </row>
    <row r="298" spans="11:15">
      <c r="K298" s="2"/>
      <c r="M298" s="2"/>
      <c r="O298" s="2"/>
    </row>
    <row r="299" spans="11:15">
      <c r="K299" s="2"/>
      <c r="M299" s="2"/>
      <c r="O299" s="2"/>
    </row>
    <row r="300" spans="11:15">
      <c r="K300" s="2"/>
      <c r="M300" s="2"/>
      <c r="O300" s="2"/>
    </row>
    <row r="301" spans="11:15">
      <c r="K301" s="2"/>
      <c r="M301" s="2"/>
      <c r="O301" s="2"/>
    </row>
    <row r="302" spans="11:15">
      <c r="K302" s="2"/>
      <c r="M302" s="2"/>
      <c r="O302" s="2"/>
    </row>
    <row r="303" spans="11:15">
      <c r="K303" s="2"/>
      <c r="M303" s="2"/>
      <c r="O303" s="2"/>
    </row>
    <row r="304" spans="11:15">
      <c r="K304" s="2"/>
      <c r="M304" s="2"/>
      <c r="O304" s="2"/>
    </row>
    <row r="305" spans="11:15">
      <c r="K305" s="2"/>
      <c r="M305" s="2"/>
      <c r="O305" s="2"/>
    </row>
    <row r="306" spans="11:15">
      <c r="K306" s="2"/>
      <c r="M306" s="2"/>
      <c r="O306" s="2"/>
    </row>
    <row r="307" spans="11:15">
      <c r="K307" s="2"/>
      <c r="M307" s="2"/>
      <c r="O307" s="2"/>
    </row>
    <row r="308" spans="11:15">
      <c r="K308" s="2"/>
      <c r="M308" s="2"/>
      <c r="O308" s="2"/>
    </row>
    <row r="309" spans="11:15">
      <c r="K309" s="2"/>
      <c r="M309" s="2"/>
      <c r="O309" s="2"/>
    </row>
    <row r="310" spans="11:15">
      <c r="K310" s="2"/>
      <c r="M310" s="2"/>
      <c r="O310" s="2"/>
    </row>
    <row r="311" spans="11:15">
      <c r="K311" s="2"/>
      <c r="M311" s="2"/>
      <c r="O311" s="2"/>
    </row>
    <row r="312" spans="11:15">
      <c r="K312" s="2"/>
      <c r="M312" s="2"/>
      <c r="O312" s="2"/>
    </row>
    <row r="313" spans="11:15">
      <c r="K313" s="2"/>
      <c r="M313" s="2"/>
      <c r="O313" s="2"/>
    </row>
    <row r="314" spans="11:15">
      <c r="K314" s="2"/>
      <c r="M314" s="2"/>
      <c r="O314" s="2"/>
    </row>
    <row r="315" spans="11:15">
      <c r="K315" s="2"/>
      <c r="M315" s="2"/>
      <c r="O315" s="2"/>
    </row>
    <row r="316" spans="11:15">
      <c r="K316" s="2"/>
      <c r="M316" s="2"/>
      <c r="O316" s="2"/>
    </row>
    <row r="317" spans="11:15">
      <c r="K317" s="2"/>
      <c r="M317" s="2"/>
      <c r="O317" s="2"/>
    </row>
    <row r="318" spans="11:15">
      <c r="K318" s="2"/>
      <c r="M318" s="2"/>
      <c r="O318" s="2"/>
    </row>
    <row r="319" spans="11:15">
      <c r="K319" s="2"/>
      <c r="M319" s="2"/>
      <c r="O319" s="2"/>
    </row>
    <row r="320" spans="11:15">
      <c r="K320" s="2"/>
      <c r="M320" s="2"/>
      <c r="O320" s="2"/>
    </row>
    <row r="321" spans="11:15">
      <c r="K321" s="2"/>
      <c r="M321" s="2"/>
      <c r="O321" s="2"/>
    </row>
    <row r="322" spans="11:15">
      <c r="K322" s="2"/>
      <c r="M322" s="2"/>
      <c r="O322" s="2"/>
    </row>
    <row r="323" spans="11:15">
      <c r="K323" s="2"/>
      <c r="M323" s="2"/>
      <c r="O323" s="2"/>
    </row>
    <row r="324" spans="11:15">
      <c r="K324" s="2"/>
      <c r="M324" s="2"/>
      <c r="O324" s="2"/>
    </row>
    <row r="325" spans="11:15">
      <c r="K325" s="2"/>
      <c r="M325" s="2"/>
      <c r="O325" s="2"/>
    </row>
    <row r="326" spans="11:15">
      <c r="K326" s="2"/>
      <c r="M326" s="2"/>
      <c r="O326" s="2"/>
    </row>
    <row r="327" spans="11:15">
      <c r="K327" s="2"/>
      <c r="M327" s="2"/>
      <c r="O327" s="2"/>
    </row>
    <row r="328" spans="11:15">
      <c r="K328" s="2"/>
      <c r="M328" s="2"/>
      <c r="O328" s="2"/>
    </row>
    <row r="329" spans="11:15">
      <c r="K329" s="2"/>
      <c r="M329" s="2"/>
      <c r="O329" s="2"/>
    </row>
    <row r="330" spans="11:15">
      <c r="K330" s="2"/>
      <c r="M330" s="2"/>
      <c r="O330" s="2"/>
    </row>
    <row r="331" spans="11:15">
      <c r="K331" s="2"/>
      <c r="M331" s="2"/>
      <c r="O331" s="2"/>
    </row>
    <row r="332" spans="11:15">
      <c r="K332" s="2"/>
      <c r="M332" s="2"/>
      <c r="O332" s="2"/>
    </row>
    <row r="333" spans="11:15">
      <c r="K333" s="2"/>
      <c r="M333" s="2"/>
      <c r="O333" s="2"/>
    </row>
    <row r="334" spans="11:15">
      <c r="K334" s="2"/>
      <c r="M334" s="2"/>
      <c r="O334" s="2"/>
    </row>
    <row r="335" spans="11:15">
      <c r="K335" s="2"/>
      <c r="M335" s="2"/>
      <c r="O335" s="2"/>
    </row>
    <row r="336" spans="11:15">
      <c r="K336" s="2"/>
      <c r="M336" s="2"/>
      <c r="O336" s="2"/>
    </row>
    <row r="337" spans="11:15">
      <c r="K337" s="2"/>
      <c r="M337" s="2"/>
      <c r="O337" s="2"/>
    </row>
    <row r="338" spans="11:15">
      <c r="K338" s="2"/>
      <c r="M338" s="2"/>
      <c r="O338" s="2"/>
    </row>
    <row r="339" spans="11:15">
      <c r="K339" s="2"/>
      <c r="M339" s="2"/>
      <c r="O339" s="2"/>
    </row>
    <row r="340" spans="11:15">
      <c r="K340" s="2"/>
      <c r="M340" s="2"/>
      <c r="O340" s="2"/>
    </row>
    <row r="341" spans="11:15">
      <c r="K341" s="2"/>
      <c r="M341" s="2"/>
      <c r="O341" s="2"/>
    </row>
    <row r="342" spans="11:15">
      <c r="K342" s="2"/>
      <c r="M342" s="2"/>
      <c r="O342" s="2"/>
    </row>
    <row r="343" spans="11:15">
      <c r="K343" s="2"/>
      <c r="M343" s="2"/>
      <c r="O343" s="2"/>
    </row>
    <row r="344" spans="11:15">
      <c r="K344" s="2"/>
      <c r="M344" s="2"/>
      <c r="O344" s="2"/>
    </row>
    <row r="345" spans="11:15">
      <c r="K345" s="2"/>
      <c r="M345" s="2"/>
      <c r="O345" s="2"/>
    </row>
    <row r="346" spans="11:15">
      <c r="K346" s="2"/>
      <c r="M346" s="2"/>
      <c r="O346" s="2"/>
    </row>
    <row r="347" spans="11:15">
      <c r="K347" s="2"/>
      <c r="M347" s="2"/>
      <c r="O347" s="2"/>
    </row>
    <row r="348" spans="11:15">
      <c r="K348" s="2"/>
      <c r="M348" s="2"/>
      <c r="O348" s="2"/>
    </row>
    <row r="349" spans="11:15">
      <c r="K349" s="2"/>
      <c r="M349" s="2"/>
      <c r="O349" s="2"/>
    </row>
    <row r="350" spans="11:15">
      <c r="K350" s="2"/>
      <c r="M350" s="2"/>
      <c r="O350" s="2"/>
    </row>
    <row r="351" spans="11:15">
      <c r="K351" s="2"/>
      <c r="M351" s="2"/>
      <c r="O351" s="2"/>
    </row>
    <row r="352" spans="11:15">
      <c r="K352" s="2"/>
      <c r="M352" s="2"/>
      <c r="O352" s="2"/>
    </row>
    <row r="353" spans="11:15">
      <c r="K353" s="2"/>
      <c r="M353" s="2"/>
      <c r="O353" s="2"/>
    </row>
    <row r="354" spans="11:15">
      <c r="K354" s="2"/>
      <c r="M354" s="2"/>
      <c r="O354" s="2"/>
    </row>
    <row r="355" spans="11:15">
      <c r="K355" s="2"/>
      <c r="M355" s="2"/>
      <c r="O355" s="2"/>
    </row>
    <row r="356" spans="11:15">
      <c r="K356" s="2"/>
      <c r="M356" s="2"/>
      <c r="O356" s="2"/>
    </row>
    <row r="357" spans="11:15">
      <c r="K357" s="2"/>
      <c r="M357" s="2"/>
      <c r="O357" s="2"/>
    </row>
    <row r="358" spans="11:15">
      <c r="K358" s="2"/>
      <c r="M358" s="2"/>
      <c r="O358" s="2"/>
    </row>
    <row r="359" spans="11:15">
      <c r="K359" s="2"/>
      <c r="M359" s="2"/>
      <c r="O359" s="2"/>
    </row>
    <row r="360" spans="11:15">
      <c r="K360" s="2"/>
      <c r="M360" s="2"/>
      <c r="O360" s="2"/>
    </row>
    <row r="361" spans="11:15">
      <c r="K361" s="2"/>
      <c r="M361" s="2"/>
      <c r="O361" s="2"/>
    </row>
    <row r="362" spans="11:15">
      <c r="K362" s="2"/>
      <c r="M362" s="2"/>
      <c r="O362" s="2"/>
    </row>
    <row r="363" spans="11:15">
      <c r="K363" s="2"/>
      <c r="M363" s="2"/>
      <c r="O363" s="2"/>
    </row>
    <row r="364" spans="11:15">
      <c r="K364" s="2"/>
      <c r="M364" s="2"/>
      <c r="O364" s="2"/>
    </row>
    <row r="365" spans="11:15">
      <c r="K365" s="2"/>
      <c r="M365" s="2"/>
      <c r="O365" s="2"/>
    </row>
    <row r="366" spans="11:15">
      <c r="K366" s="2"/>
      <c r="M366" s="2"/>
      <c r="O366" s="2"/>
    </row>
    <row r="367" spans="11:15">
      <c r="K367" s="2"/>
      <c r="M367" s="2"/>
      <c r="O367" s="2"/>
    </row>
    <row r="368" spans="11:15">
      <c r="K368" s="2"/>
      <c r="M368" s="2"/>
      <c r="O368" s="2"/>
    </row>
    <row r="369" spans="11:15">
      <c r="K369" s="2"/>
      <c r="M369" s="2"/>
      <c r="O369" s="2"/>
    </row>
    <row r="370" spans="11:15">
      <c r="K370" s="2"/>
      <c r="M370" s="2"/>
      <c r="O370" s="2"/>
    </row>
    <row r="371" spans="11:15">
      <c r="K371" s="2"/>
      <c r="M371" s="2"/>
      <c r="O371" s="2"/>
    </row>
    <row r="372" spans="11:15">
      <c r="K372" s="2"/>
      <c r="M372" s="2"/>
      <c r="O372" s="2"/>
    </row>
    <row r="373" spans="11:15">
      <c r="K373" s="2"/>
      <c r="M373" s="2"/>
      <c r="O373" s="2"/>
    </row>
    <row r="374" spans="11:15">
      <c r="K374" s="2"/>
      <c r="M374" s="2"/>
      <c r="O374" s="2"/>
    </row>
    <row r="375" spans="11:15">
      <c r="K375" s="2"/>
      <c r="M375" s="2"/>
      <c r="O375" s="2"/>
    </row>
    <row r="376" spans="11:15">
      <c r="K376" s="2"/>
      <c r="M376" s="2"/>
      <c r="O376" s="2"/>
    </row>
    <row r="377" spans="11:15">
      <c r="K377" s="2"/>
      <c r="M377" s="2"/>
      <c r="O377" s="2"/>
    </row>
    <row r="378" spans="11:15">
      <c r="K378" s="2"/>
      <c r="M378" s="2"/>
      <c r="O378" s="2"/>
    </row>
    <row r="379" spans="11:15">
      <c r="K379" s="2"/>
      <c r="M379" s="2"/>
      <c r="O379" s="2"/>
    </row>
    <row r="380" spans="11:15">
      <c r="K380" s="2"/>
      <c r="M380" s="2"/>
      <c r="O380" s="2"/>
    </row>
    <row r="381" spans="11:15">
      <c r="K381" s="2"/>
      <c r="M381" s="2"/>
      <c r="O381" s="2"/>
    </row>
    <row r="382" spans="11:15">
      <c r="K382" s="2"/>
      <c r="M382" s="2"/>
      <c r="O382" s="2"/>
    </row>
    <row r="383" spans="11:15">
      <c r="K383" s="2"/>
      <c r="M383" s="2"/>
      <c r="O383" s="2"/>
    </row>
    <row r="384" spans="11:15">
      <c r="K384" s="2"/>
      <c r="M384" s="2"/>
      <c r="O384" s="2"/>
    </row>
    <row r="385" spans="11:15">
      <c r="K385" s="2"/>
      <c r="M385" s="2"/>
      <c r="O385" s="2"/>
    </row>
    <row r="386" spans="11:15">
      <c r="K386" s="2"/>
      <c r="M386" s="2"/>
      <c r="O386" s="2"/>
    </row>
    <row r="387" spans="11:15">
      <c r="K387" s="2"/>
      <c r="M387" s="2"/>
      <c r="O387" s="2"/>
    </row>
    <row r="388" spans="11:15">
      <c r="K388" s="2"/>
      <c r="M388" s="2"/>
      <c r="O388" s="2"/>
    </row>
    <row r="389" spans="11:15">
      <c r="K389" s="2"/>
      <c r="M389" s="2"/>
      <c r="O389" s="2"/>
    </row>
    <row r="390" spans="11:15">
      <c r="K390" s="2"/>
      <c r="M390" s="2"/>
      <c r="O390" s="2"/>
    </row>
    <row r="391" spans="11:15">
      <c r="K391" s="2"/>
      <c r="M391" s="2"/>
      <c r="O391" s="2"/>
    </row>
    <row r="392" spans="11:15">
      <c r="K392" s="2"/>
      <c r="M392" s="2"/>
      <c r="O392" s="2"/>
    </row>
    <row r="393" spans="11:15">
      <c r="K393" s="2"/>
      <c r="M393" s="2"/>
      <c r="O393" s="2"/>
    </row>
    <row r="394" spans="11:15">
      <c r="K394" s="2"/>
      <c r="M394" s="2"/>
      <c r="O394" s="2"/>
    </row>
    <row r="395" spans="11:15">
      <c r="K395" s="2"/>
      <c r="M395" s="2"/>
      <c r="O395" s="2"/>
    </row>
    <row r="396" spans="11:15">
      <c r="K396" s="2"/>
      <c r="M396" s="2"/>
      <c r="O396" s="2"/>
    </row>
    <row r="397" spans="11:15">
      <c r="K397" s="2"/>
      <c r="M397" s="2"/>
      <c r="O397" s="2"/>
    </row>
    <row r="398" spans="11:15">
      <c r="K398" s="2"/>
      <c r="M398" s="2"/>
      <c r="O398" s="2"/>
    </row>
    <row r="399" spans="11:15">
      <c r="K399" s="2"/>
      <c r="M399" s="2"/>
      <c r="O399" s="2"/>
    </row>
    <row r="400" spans="11:15">
      <c r="K400" s="2"/>
      <c r="M400" s="2"/>
      <c r="O400" s="2"/>
    </row>
    <row r="401" spans="11:15">
      <c r="K401" s="2"/>
      <c r="M401" s="2"/>
      <c r="O401" s="2"/>
    </row>
    <row r="402" spans="11:15">
      <c r="K402" s="2"/>
      <c r="M402" s="2"/>
      <c r="O402" s="2"/>
    </row>
    <row r="403" spans="11:15">
      <c r="K403" s="2"/>
      <c r="M403" s="2"/>
      <c r="O403" s="2"/>
    </row>
    <row r="404" spans="11:15">
      <c r="K404" s="2"/>
      <c r="M404" s="2"/>
      <c r="O404" s="2"/>
    </row>
    <row r="405" spans="11:15">
      <c r="K405" s="2"/>
      <c r="M405" s="2"/>
      <c r="O405" s="2"/>
    </row>
    <row r="406" spans="11:15">
      <c r="K406" s="2"/>
      <c r="M406" s="2"/>
      <c r="O406" s="2"/>
    </row>
    <row r="407" spans="11:15">
      <c r="K407" s="2"/>
      <c r="M407" s="2"/>
      <c r="O407" s="2"/>
    </row>
    <row r="408" spans="11:15">
      <c r="K408" s="2"/>
      <c r="M408" s="2"/>
      <c r="O408" s="2"/>
    </row>
    <row r="409" spans="11:15">
      <c r="K409" s="2"/>
      <c r="M409" s="2"/>
      <c r="O409" s="2"/>
    </row>
    <row r="410" spans="11:15">
      <c r="K410" s="2"/>
      <c r="M410" s="2"/>
      <c r="O410" s="2"/>
    </row>
    <row r="411" spans="11:15">
      <c r="K411" s="2"/>
      <c r="M411" s="2"/>
      <c r="O411" s="2"/>
    </row>
    <row r="412" spans="11:15">
      <c r="K412" s="2"/>
      <c r="M412" s="2"/>
      <c r="O412" s="2"/>
    </row>
    <row r="413" spans="11:15">
      <c r="K413" s="2"/>
      <c r="M413" s="2"/>
      <c r="O413" s="2"/>
    </row>
    <row r="414" spans="11:15">
      <c r="K414" s="2"/>
      <c r="M414" s="2"/>
      <c r="O414" s="2"/>
    </row>
    <row r="415" spans="11:15">
      <c r="K415" s="2"/>
      <c r="M415" s="2"/>
      <c r="O415" s="2"/>
    </row>
    <row r="416" spans="11:15">
      <c r="K416" s="2"/>
      <c r="M416" s="2"/>
      <c r="O416" s="2"/>
    </row>
    <row r="417" spans="11:15">
      <c r="K417" s="2"/>
      <c r="M417" s="2"/>
      <c r="O417" s="2"/>
    </row>
    <row r="418" spans="11:15">
      <c r="K418" s="2"/>
      <c r="M418" s="2"/>
      <c r="O418" s="2"/>
    </row>
    <row r="419" spans="11:15">
      <c r="K419" s="2"/>
      <c r="M419" s="2"/>
      <c r="O419" s="2"/>
    </row>
    <row r="420" spans="11:15">
      <c r="K420" s="2"/>
      <c r="M420" s="2"/>
      <c r="O420" s="2"/>
    </row>
    <row r="421" spans="11:15">
      <c r="K421" s="2"/>
      <c r="M421" s="2"/>
      <c r="O421" s="2"/>
    </row>
    <row r="422" spans="11:15">
      <c r="K422" s="2"/>
      <c r="M422" s="2"/>
      <c r="O422" s="2"/>
    </row>
    <row r="423" spans="11:15">
      <c r="K423" s="2"/>
      <c r="M423" s="2"/>
      <c r="O423" s="2"/>
    </row>
    <row r="424" spans="11:15">
      <c r="K424" s="2"/>
      <c r="M424" s="2"/>
      <c r="O424" s="2"/>
    </row>
    <row r="425" spans="11:15">
      <c r="K425" s="2"/>
      <c r="M425" s="2"/>
      <c r="O425" s="2"/>
    </row>
    <row r="426" spans="11:15">
      <c r="K426" s="2"/>
      <c r="M426" s="2"/>
      <c r="O426" s="2"/>
    </row>
    <row r="427" spans="11:15">
      <c r="K427" s="2"/>
      <c r="M427" s="2"/>
      <c r="O427" s="2"/>
    </row>
    <row r="428" spans="11:15">
      <c r="K428" s="2"/>
      <c r="M428" s="2"/>
      <c r="O428" s="2"/>
    </row>
    <row r="429" spans="11:15">
      <c r="K429" s="2"/>
      <c r="M429" s="2"/>
      <c r="O429" s="2"/>
    </row>
    <row r="430" spans="11:15">
      <c r="K430" s="2"/>
      <c r="M430" s="2"/>
      <c r="O430" s="2"/>
    </row>
    <row r="431" spans="11:15">
      <c r="K431" s="2"/>
      <c r="M431" s="2"/>
      <c r="O431" s="2"/>
    </row>
    <row r="432" spans="11:15">
      <c r="K432" s="2"/>
      <c r="M432" s="2"/>
      <c r="O432" s="2"/>
    </row>
    <row r="433" spans="11:15">
      <c r="K433" s="2"/>
      <c r="M433" s="2"/>
      <c r="O433" s="2"/>
    </row>
    <row r="434" spans="11:15">
      <c r="K434" s="2"/>
      <c r="M434" s="2"/>
      <c r="O434" s="2"/>
    </row>
    <row r="435" spans="11:15">
      <c r="K435" s="2"/>
      <c r="M435" s="2"/>
      <c r="O435" s="2"/>
    </row>
    <row r="436" spans="11:15">
      <c r="K436" s="2"/>
      <c r="M436" s="2"/>
      <c r="O436" s="2"/>
    </row>
    <row r="437" spans="11:15">
      <c r="K437" s="2"/>
      <c r="M437" s="2"/>
      <c r="O437" s="2"/>
    </row>
    <row r="438" spans="11:15">
      <c r="K438" s="2"/>
      <c r="M438" s="2"/>
      <c r="O438" s="2"/>
    </row>
    <row r="439" spans="11:15">
      <c r="K439" s="2"/>
      <c r="M439" s="2"/>
      <c r="O439" s="2"/>
    </row>
    <row r="440" spans="11:15">
      <c r="K440" s="2"/>
      <c r="M440" s="2"/>
      <c r="O440" s="2"/>
    </row>
    <row r="441" spans="11:15">
      <c r="K441" s="2"/>
      <c r="M441" s="2"/>
      <c r="O441" s="2"/>
    </row>
    <row r="442" spans="11:15">
      <c r="K442" s="2"/>
      <c r="M442" s="2"/>
      <c r="O442" s="2"/>
    </row>
    <row r="443" spans="11:15">
      <c r="K443" s="2"/>
      <c r="M443" s="2"/>
      <c r="O443" s="2"/>
    </row>
    <row r="444" spans="11:15">
      <c r="K444" s="2"/>
      <c r="M444" s="2"/>
      <c r="O444" s="2"/>
    </row>
    <row r="445" spans="11:15">
      <c r="K445" s="2"/>
      <c r="M445" s="2"/>
      <c r="O445" s="2"/>
    </row>
    <row r="446" spans="11:15">
      <c r="K446" s="2"/>
      <c r="M446" s="2"/>
      <c r="O446" s="2"/>
    </row>
    <row r="447" spans="11:15">
      <c r="K447" s="2"/>
      <c r="M447" s="2"/>
      <c r="O447" s="2"/>
    </row>
    <row r="448" spans="11:15">
      <c r="K448" s="2"/>
      <c r="M448" s="2"/>
      <c r="O448" s="2"/>
    </row>
    <row r="449" spans="11:15">
      <c r="K449" s="2"/>
      <c r="M449" s="2"/>
      <c r="O449" s="2"/>
    </row>
    <row r="450" spans="11:15">
      <c r="K450" s="2"/>
      <c r="M450" s="2"/>
      <c r="O450" s="2"/>
    </row>
    <row r="451" spans="11:15">
      <c r="K451" s="2"/>
      <c r="M451" s="2"/>
      <c r="O451" s="2"/>
    </row>
    <row r="452" spans="11:15">
      <c r="K452" s="2"/>
      <c r="M452" s="2"/>
      <c r="O452" s="2"/>
    </row>
    <row r="453" spans="11:15">
      <c r="K453" s="2"/>
      <c r="M453" s="2"/>
      <c r="O453" s="2"/>
    </row>
    <row r="454" spans="11:15">
      <c r="K454" s="2"/>
      <c r="M454" s="2"/>
      <c r="O454" s="2"/>
    </row>
    <row r="455" spans="11:15">
      <c r="K455" s="2"/>
      <c r="M455" s="2"/>
      <c r="O455" s="2"/>
    </row>
    <row r="456" spans="11:15">
      <c r="K456" s="2"/>
      <c r="M456" s="2"/>
      <c r="O456" s="2"/>
    </row>
    <row r="457" spans="11:15">
      <c r="K457" s="2"/>
      <c r="M457" s="2"/>
      <c r="O457" s="2"/>
    </row>
    <row r="458" spans="11:15">
      <c r="K458" s="2"/>
      <c r="M458" s="2"/>
      <c r="O458" s="2"/>
    </row>
    <row r="459" spans="11:15">
      <c r="K459" s="2"/>
      <c r="M459" s="2"/>
      <c r="O459" s="2"/>
    </row>
    <row r="460" spans="11:15">
      <c r="K460" s="2"/>
      <c r="M460" s="2"/>
      <c r="O460" s="2"/>
    </row>
    <row r="461" spans="11:15">
      <c r="K461" s="2"/>
      <c r="M461" s="2"/>
      <c r="O461" s="2"/>
    </row>
    <row r="462" spans="11:15">
      <c r="K462" s="2"/>
      <c r="M462" s="2"/>
      <c r="O462" s="2"/>
    </row>
    <row r="463" spans="11:15">
      <c r="K463" s="2"/>
      <c r="M463" s="2"/>
      <c r="O463" s="2"/>
    </row>
    <row r="464" spans="11:15">
      <c r="K464" s="2"/>
      <c r="M464" s="2"/>
      <c r="O464" s="2"/>
    </row>
    <row r="465" spans="11:15">
      <c r="K465" s="2"/>
      <c r="M465" s="2"/>
      <c r="O465" s="2"/>
    </row>
    <row r="466" spans="11:15">
      <c r="K466" s="2"/>
      <c r="M466" s="2"/>
      <c r="O466" s="2"/>
    </row>
    <row r="467" spans="11:15">
      <c r="K467" s="2"/>
      <c r="M467" s="2"/>
      <c r="O467" s="2"/>
    </row>
    <row r="468" spans="11:15">
      <c r="K468" s="2"/>
      <c r="M468" s="2"/>
      <c r="O468" s="2"/>
    </row>
    <row r="469" spans="11:15">
      <c r="K469" s="2"/>
      <c r="M469" s="2"/>
      <c r="O469" s="2"/>
    </row>
    <row r="470" spans="11:15">
      <c r="K470" s="2"/>
      <c r="M470" s="2"/>
      <c r="O470" s="2"/>
    </row>
    <row r="471" spans="11:15">
      <c r="K471" s="2"/>
      <c r="M471" s="2"/>
      <c r="O471" s="2"/>
    </row>
    <row r="472" spans="11:15">
      <c r="K472" s="2"/>
      <c r="M472" s="2"/>
      <c r="O472" s="2"/>
    </row>
    <row r="473" spans="11:15">
      <c r="K473" s="2"/>
      <c r="M473" s="2"/>
      <c r="O473" s="2"/>
    </row>
    <row r="474" spans="11:15">
      <c r="K474" s="2"/>
      <c r="M474" s="2"/>
      <c r="O474" s="2"/>
    </row>
    <row r="475" spans="11:15">
      <c r="K475" s="2"/>
      <c r="M475" s="2"/>
      <c r="O475" s="2"/>
    </row>
    <row r="476" spans="11:15">
      <c r="K476" s="2"/>
      <c r="M476" s="2"/>
      <c r="O476" s="2"/>
    </row>
    <row r="477" spans="11:15">
      <c r="K477" s="2"/>
      <c r="M477" s="2"/>
      <c r="O477" s="2"/>
    </row>
    <row r="478" spans="11:15">
      <c r="K478" s="2"/>
      <c r="M478" s="2"/>
      <c r="O478" s="2"/>
    </row>
    <row r="479" spans="11:15">
      <c r="K479" s="2"/>
      <c r="M479" s="2"/>
      <c r="O479" s="2"/>
    </row>
    <row r="480" spans="11:15">
      <c r="K480" s="2"/>
      <c r="M480" s="2"/>
      <c r="O480" s="2"/>
    </row>
    <row r="481" spans="11:15">
      <c r="K481" s="2"/>
      <c r="M481" s="2"/>
      <c r="O481" s="2"/>
    </row>
    <row r="482" spans="11:15">
      <c r="K482" s="2"/>
      <c r="M482" s="2"/>
      <c r="O482" s="2"/>
    </row>
    <row r="483" spans="11:15">
      <c r="K483" s="2"/>
      <c r="M483" s="2"/>
      <c r="O483" s="2"/>
    </row>
    <row r="484" spans="11:15">
      <c r="K484" s="2"/>
      <c r="M484" s="2"/>
      <c r="O484" s="2"/>
    </row>
    <row r="485" spans="11:15">
      <c r="K485" s="2"/>
      <c r="M485" s="2"/>
      <c r="O485" s="2"/>
    </row>
    <row r="486" spans="11:15">
      <c r="K486" s="2"/>
      <c r="M486" s="2"/>
      <c r="O486" s="2"/>
    </row>
    <row r="487" spans="11:15">
      <c r="K487" s="2"/>
      <c r="M487" s="2"/>
      <c r="O487" s="2"/>
    </row>
    <row r="488" spans="11:15">
      <c r="K488" s="2"/>
      <c r="M488" s="2"/>
      <c r="O488" s="2"/>
    </row>
    <row r="489" spans="11:15">
      <c r="K489" s="2"/>
      <c r="M489" s="2"/>
      <c r="O489" s="2"/>
    </row>
    <row r="490" spans="11:15">
      <c r="K490" s="2"/>
      <c r="M490" s="2"/>
      <c r="O490" s="2"/>
    </row>
    <row r="491" spans="11:15">
      <c r="K491" s="2"/>
      <c r="M491" s="2"/>
      <c r="O491" s="2"/>
    </row>
    <row r="492" spans="11:15">
      <c r="K492" s="2"/>
      <c r="M492" s="2"/>
      <c r="O492" s="2"/>
    </row>
    <row r="493" spans="11:15">
      <c r="K493" s="2"/>
      <c r="M493" s="2"/>
      <c r="O493" s="2"/>
    </row>
    <row r="494" spans="11:15">
      <c r="K494" s="2"/>
      <c r="M494" s="2"/>
      <c r="O494" s="2"/>
    </row>
    <row r="495" spans="11:15">
      <c r="K495" s="2"/>
      <c r="M495" s="2"/>
      <c r="O495" s="2"/>
    </row>
    <row r="496" spans="11:15">
      <c r="K496" s="2"/>
      <c r="M496" s="2"/>
      <c r="O496" s="2"/>
    </row>
    <row r="497" spans="11:15">
      <c r="K497" s="2"/>
      <c r="M497" s="2"/>
      <c r="O497" s="2"/>
    </row>
    <row r="498" spans="11:15">
      <c r="K498" s="2"/>
      <c r="M498" s="2"/>
      <c r="O498" s="2"/>
    </row>
    <row r="499" spans="11:15">
      <c r="K499" s="2"/>
      <c r="M499" s="2"/>
      <c r="O499" s="2"/>
    </row>
    <row r="500" spans="11:15">
      <c r="K500" s="2"/>
      <c r="M500" s="2"/>
      <c r="O500" s="2"/>
    </row>
    <row r="501" spans="11:15">
      <c r="K501" s="2"/>
      <c r="M501" s="2"/>
      <c r="O501" s="2"/>
    </row>
    <row r="502" spans="11:15">
      <c r="K502" s="2"/>
      <c r="M502" s="2"/>
      <c r="O502" s="2"/>
    </row>
    <row r="503" spans="11:15">
      <c r="K503" s="2"/>
      <c r="M503" s="2"/>
      <c r="O503" s="2"/>
    </row>
    <row r="504" spans="11:15">
      <c r="K504" s="2"/>
      <c r="M504" s="2"/>
      <c r="O504" s="2"/>
    </row>
    <row r="505" spans="11:15">
      <c r="K505" s="2"/>
      <c r="M505" s="2"/>
      <c r="O505" s="2"/>
    </row>
    <row r="506" spans="11:15">
      <c r="K506" s="2"/>
      <c r="M506" s="2"/>
      <c r="O506" s="2"/>
    </row>
    <row r="507" spans="11:15">
      <c r="K507" s="2"/>
      <c r="M507" s="2"/>
      <c r="O507" s="2"/>
    </row>
    <row r="508" spans="11:15">
      <c r="K508" s="2"/>
      <c r="M508" s="2"/>
      <c r="O508" s="2"/>
    </row>
    <row r="509" spans="11:15">
      <c r="K509" s="2"/>
      <c r="M509" s="2"/>
      <c r="O509" s="2"/>
    </row>
    <row r="510" spans="11:15">
      <c r="K510" s="2"/>
      <c r="M510" s="2"/>
      <c r="O510" s="2"/>
    </row>
    <row r="511" spans="11:15">
      <c r="K511" s="2"/>
      <c r="M511" s="2"/>
      <c r="O511" s="2"/>
    </row>
    <row r="512" spans="11:15">
      <c r="K512" s="2"/>
      <c r="M512" s="2"/>
      <c r="O512" s="2"/>
    </row>
    <row r="513" spans="11:15">
      <c r="K513" s="2"/>
      <c r="M513" s="2"/>
      <c r="O513" s="2"/>
    </row>
    <row r="514" spans="11:15">
      <c r="K514" s="2"/>
      <c r="M514" s="2"/>
      <c r="O514" s="2"/>
    </row>
    <row r="515" spans="11:15">
      <c r="K515" s="2"/>
      <c r="M515" s="2"/>
      <c r="O515" s="2"/>
    </row>
    <row r="516" spans="11:15">
      <c r="K516" s="2"/>
      <c r="M516" s="2"/>
      <c r="O516" s="2"/>
    </row>
    <row r="517" spans="11:15">
      <c r="K517" s="2"/>
      <c r="M517" s="2"/>
      <c r="O517" s="2"/>
    </row>
    <row r="518" spans="11:15">
      <c r="K518" s="2"/>
      <c r="M518" s="2"/>
      <c r="O518" s="2"/>
    </row>
    <row r="519" spans="11:15">
      <c r="K519" s="2"/>
      <c r="M519" s="2"/>
      <c r="O519" s="2"/>
    </row>
    <row r="520" spans="11:15">
      <c r="K520" s="2"/>
      <c r="M520" s="2"/>
      <c r="O520" s="2"/>
    </row>
    <row r="521" spans="11:15">
      <c r="K521" s="2"/>
      <c r="M521" s="2"/>
      <c r="O521" s="2"/>
    </row>
    <row r="522" spans="11:15">
      <c r="K522" s="2"/>
      <c r="M522" s="2"/>
      <c r="O522" s="2"/>
    </row>
    <row r="523" spans="11:15">
      <c r="K523" s="2"/>
      <c r="M523" s="2"/>
      <c r="O523" s="2"/>
    </row>
    <row r="524" spans="11:15">
      <c r="K524" s="2"/>
      <c r="M524" s="2"/>
      <c r="O524" s="2"/>
    </row>
    <row r="525" spans="11:15">
      <c r="K525" s="2"/>
      <c r="M525" s="2"/>
      <c r="O525" s="2"/>
    </row>
    <row r="526" spans="11:15">
      <c r="K526" s="2"/>
      <c r="M526" s="2"/>
      <c r="O526" s="2"/>
    </row>
    <row r="527" spans="11:15">
      <c r="K527" s="2"/>
      <c r="M527" s="2"/>
      <c r="O527" s="2"/>
    </row>
    <row r="528" spans="11:15">
      <c r="K528" s="2"/>
      <c r="M528" s="2"/>
      <c r="O528" s="2"/>
    </row>
    <row r="529" spans="11:15">
      <c r="K529" s="2"/>
      <c r="M529" s="2"/>
      <c r="O529" s="2"/>
    </row>
    <row r="530" spans="11:15">
      <c r="K530" s="2"/>
      <c r="M530" s="2"/>
      <c r="O530" s="2"/>
    </row>
    <row r="531" spans="11:15">
      <c r="K531" s="2"/>
      <c r="M531" s="2"/>
      <c r="O531" s="2"/>
    </row>
    <row r="532" spans="11:15">
      <c r="K532" s="2"/>
      <c r="M532" s="2"/>
      <c r="O532" s="2"/>
    </row>
    <row r="533" spans="11:15">
      <c r="K533" s="2"/>
      <c r="M533" s="2"/>
      <c r="O533" s="2"/>
    </row>
    <row r="534" spans="11:15">
      <c r="K534" s="2"/>
      <c r="M534" s="2"/>
      <c r="O534" s="2"/>
    </row>
    <row r="535" spans="11:15">
      <c r="K535" s="2"/>
      <c r="M535" s="2"/>
      <c r="O535" s="2"/>
    </row>
    <row r="536" spans="11:15">
      <c r="K536" s="2"/>
      <c r="M536" s="2"/>
      <c r="O536" s="2"/>
    </row>
    <row r="537" spans="11:15">
      <c r="K537" s="2"/>
      <c r="M537" s="2"/>
      <c r="O537" s="2"/>
    </row>
    <row r="538" spans="11:15">
      <c r="K538" s="2"/>
      <c r="M538" s="2"/>
      <c r="O538" s="2"/>
    </row>
    <row r="539" spans="11:15">
      <c r="K539" s="2"/>
      <c r="M539" s="2"/>
      <c r="O539" s="2"/>
    </row>
    <row r="540" spans="11:15">
      <c r="K540" s="2"/>
      <c r="M540" s="2"/>
      <c r="O540" s="2"/>
    </row>
    <row r="541" spans="11:15">
      <c r="K541" s="2"/>
      <c r="M541" s="2"/>
      <c r="O541" s="2"/>
    </row>
    <row r="542" spans="11:15">
      <c r="K542" s="2"/>
      <c r="M542" s="2"/>
      <c r="O542" s="2"/>
    </row>
    <row r="543" spans="11:15">
      <c r="K543" s="2"/>
      <c r="M543" s="2"/>
      <c r="O543" s="2"/>
    </row>
    <row r="544" spans="11:15">
      <c r="K544" s="2"/>
      <c r="M544" s="2"/>
      <c r="O544" s="2"/>
    </row>
    <row r="545" spans="11:15">
      <c r="K545" s="2"/>
      <c r="M545" s="2"/>
      <c r="O545" s="2"/>
    </row>
    <row r="546" spans="11:15">
      <c r="K546" s="2"/>
      <c r="M546" s="2"/>
      <c r="O546" s="2"/>
    </row>
    <row r="547" spans="11:15">
      <c r="K547" s="2"/>
      <c r="M547" s="2"/>
      <c r="O547" s="2"/>
    </row>
    <row r="548" spans="11:15">
      <c r="K548" s="2"/>
      <c r="M548" s="2"/>
      <c r="O548" s="2"/>
    </row>
    <row r="549" spans="11:15">
      <c r="K549" s="2"/>
      <c r="M549" s="2"/>
      <c r="O549" s="2"/>
    </row>
    <row r="550" spans="11:15">
      <c r="K550" s="2"/>
      <c r="M550" s="2"/>
      <c r="O550" s="2"/>
    </row>
    <row r="551" spans="11:15">
      <c r="K551" s="2"/>
      <c r="M551" s="2"/>
      <c r="O551" s="2"/>
    </row>
    <row r="552" spans="11:15">
      <c r="K552" s="2"/>
      <c r="M552" s="2"/>
      <c r="O552" s="2"/>
    </row>
    <row r="553" spans="11:15">
      <c r="K553" s="2"/>
      <c r="M553" s="2"/>
      <c r="O553" s="2"/>
    </row>
    <row r="554" spans="11:15">
      <c r="K554" s="2"/>
      <c r="M554" s="2"/>
      <c r="O554" s="2"/>
    </row>
    <row r="555" spans="11:15">
      <c r="K555" s="2"/>
      <c r="M555" s="2"/>
      <c r="O555" s="2"/>
    </row>
    <row r="556" spans="11:15">
      <c r="K556" s="2"/>
      <c r="M556" s="2"/>
      <c r="O556" s="2"/>
    </row>
    <row r="557" spans="11:15">
      <c r="K557" s="2"/>
      <c r="M557" s="2"/>
      <c r="O557" s="2"/>
    </row>
    <row r="558" spans="11:15">
      <c r="K558" s="2"/>
      <c r="M558" s="2"/>
      <c r="O558" s="2"/>
    </row>
    <row r="559" spans="11:15">
      <c r="K559" s="2"/>
      <c r="M559" s="2"/>
      <c r="O559" s="2"/>
    </row>
    <row r="560" spans="11:15">
      <c r="K560" s="2"/>
      <c r="M560" s="2"/>
      <c r="O560" s="2"/>
    </row>
    <row r="561" spans="11:15">
      <c r="K561" s="2"/>
      <c r="M561" s="2"/>
      <c r="O561" s="2"/>
    </row>
    <row r="562" spans="11:15">
      <c r="K562" s="2"/>
      <c r="M562" s="2"/>
      <c r="O562" s="2"/>
    </row>
    <row r="563" spans="11:15">
      <c r="K563" s="2"/>
      <c r="M563" s="2"/>
      <c r="O563" s="2"/>
    </row>
    <row r="564" spans="11:15">
      <c r="K564" s="2"/>
      <c r="M564" s="2"/>
      <c r="O564" s="2"/>
    </row>
    <row r="565" spans="11:15">
      <c r="K565" s="2"/>
      <c r="M565" s="2"/>
      <c r="O565" s="2"/>
    </row>
    <row r="566" spans="11:15">
      <c r="K566" s="2"/>
      <c r="M566" s="2"/>
      <c r="O566" s="2"/>
    </row>
    <row r="567" spans="11:15">
      <c r="K567" s="2"/>
      <c r="M567" s="2"/>
      <c r="O567" s="2"/>
    </row>
    <row r="568" spans="11:15">
      <c r="K568" s="2"/>
      <c r="M568" s="2"/>
      <c r="O568" s="2"/>
    </row>
    <row r="569" spans="11:15">
      <c r="K569" s="2"/>
      <c r="M569" s="2"/>
      <c r="O569" s="2"/>
    </row>
    <row r="570" spans="11:15">
      <c r="K570" s="2"/>
      <c r="M570" s="2"/>
      <c r="O570" s="2"/>
    </row>
    <row r="571" spans="11:15">
      <c r="K571" s="2"/>
      <c r="M571" s="2"/>
      <c r="O571" s="2"/>
    </row>
    <row r="572" spans="11:15">
      <c r="K572" s="2"/>
      <c r="M572" s="2"/>
      <c r="O572" s="2"/>
    </row>
    <row r="573" spans="11:15">
      <c r="K573" s="2"/>
      <c r="M573" s="2"/>
      <c r="O573" s="2"/>
    </row>
    <row r="574" spans="11:15">
      <c r="K574" s="2"/>
      <c r="M574" s="2"/>
      <c r="O574" s="2"/>
    </row>
    <row r="575" spans="11:15">
      <c r="K575" s="2"/>
      <c r="M575" s="2"/>
      <c r="O575" s="2"/>
    </row>
    <row r="576" spans="11:15">
      <c r="K576" s="2"/>
      <c r="M576" s="2"/>
      <c r="O576" s="2"/>
    </row>
    <row r="577" spans="11:15">
      <c r="K577" s="2"/>
      <c r="M577" s="2"/>
      <c r="O577" s="2"/>
    </row>
    <row r="578" spans="11:15">
      <c r="K578" s="2"/>
      <c r="M578" s="2"/>
      <c r="O578" s="2"/>
    </row>
    <row r="579" spans="11:15">
      <c r="K579" s="2"/>
      <c r="M579" s="2"/>
      <c r="O579" s="2"/>
    </row>
    <row r="580" spans="11:15">
      <c r="K580" s="2"/>
      <c r="M580" s="2"/>
      <c r="O580" s="2"/>
    </row>
    <row r="581" spans="11:15">
      <c r="K581" s="2"/>
      <c r="M581" s="2"/>
      <c r="O581" s="2"/>
    </row>
    <row r="582" spans="11:15">
      <c r="K582" s="2"/>
      <c r="M582" s="2"/>
      <c r="O582" s="2"/>
    </row>
    <row r="583" spans="11:15">
      <c r="K583" s="2"/>
      <c r="M583" s="2"/>
      <c r="O583" s="2"/>
    </row>
    <row r="584" spans="11:15">
      <c r="K584" s="2"/>
      <c r="M584" s="2"/>
      <c r="O584" s="2"/>
    </row>
    <row r="585" spans="11:15">
      <c r="K585" s="2"/>
      <c r="M585" s="2"/>
      <c r="O585" s="2"/>
    </row>
    <row r="586" spans="11:15">
      <c r="K586" s="2"/>
      <c r="M586" s="2"/>
      <c r="O586" s="2"/>
    </row>
    <row r="587" spans="11:15">
      <c r="K587" s="2"/>
      <c r="M587" s="2"/>
      <c r="O587" s="2"/>
    </row>
    <row r="588" spans="11:15">
      <c r="K588" s="2"/>
      <c r="M588" s="2"/>
      <c r="O588" s="2"/>
    </row>
    <row r="589" spans="11:15">
      <c r="K589" s="2"/>
      <c r="M589" s="2"/>
      <c r="O589" s="2"/>
    </row>
    <row r="590" spans="11:15">
      <c r="K590" s="2"/>
      <c r="M590" s="2"/>
      <c r="O590" s="2"/>
    </row>
    <row r="591" spans="11:15">
      <c r="K591" s="2"/>
      <c r="M591" s="2"/>
      <c r="O591" s="2"/>
    </row>
    <row r="592" spans="11:15">
      <c r="K592" s="2"/>
      <c r="M592" s="2"/>
      <c r="O592" s="2"/>
    </row>
    <row r="593" spans="11:15">
      <c r="K593" s="2"/>
      <c r="M593" s="2"/>
      <c r="O593" s="2"/>
    </row>
    <row r="594" spans="11:15">
      <c r="K594" s="2"/>
      <c r="M594" s="2"/>
      <c r="O594" s="2"/>
    </row>
    <row r="595" spans="11:15">
      <c r="K595" s="2"/>
      <c r="M595" s="2"/>
      <c r="O595" s="2"/>
    </row>
    <row r="596" spans="11:15">
      <c r="K596" s="2"/>
      <c r="M596" s="2"/>
      <c r="O596" s="2"/>
    </row>
    <row r="597" spans="11:15">
      <c r="K597" s="2"/>
      <c r="M597" s="2"/>
      <c r="O597" s="2"/>
    </row>
    <row r="598" spans="11:15">
      <c r="K598" s="2"/>
      <c r="M598" s="2"/>
      <c r="O598" s="2"/>
    </row>
    <row r="599" spans="11:15">
      <c r="K599" s="2"/>
      <c r="M599" s="2"/>
      <c r="O599" s="2"/>
    </row>
    <row r="600" spans="11:15">
      <c r="K600" s="2"/>
      <c r="M600" s="2"/>
      <c r="O600" s="2"/>
    </row>
    <row r="601" spans="11:15">
      <c r="K601" s="2"/>
      <c r="M601" s="2"/>
      <c r="O601" s="2"/>
    </row>
    <row r="602" spans="11:15">
      <c r="K602" s="2"/>
      <c r="M602" s="2"/>
      <c r="O602" s="2"/>
    </row>
    <row r="603" spans="11:15">
      <c r="K603" s="2"/>
      <c r="M603" s="2"/>
      <c r="O603" s="2"/>
    </row>
    <row r="604" spans="11:15">
      <c r="K604" s="2"/>
      <c r="M604" s="2"/>
      <c r="O604" s="2"/>
    </row>
    <row r="605" spans="11:15">
      <c r="K605" s="2"/>
      <c r="M605" s="2"/>
      <c r="O605" s="2"/>
    </row>
    <row r="606" spans="11:15">
      <c r="K606" s="2"/>
      <c r="M606" s="2"/>
      <c r="O606" s="2"/>
    </row>
    <row r="607" spans="11:15">
      <c r="K607" s="2"/>
      <c r="M607" s="2"/>
      <c r="O607" s="2"/>
    </row>
    <row r="608" spans="11:15">
      <c r="K608" s="2"/>
      <c r="M608" s="2"/>
      <c r="O608" s="2"/>
    </row>
    <row r="609" spans="11:15">
      <c r="K609" s="2"/>
      <c r="M609" s="2"/>
      <c r="O609" s="2"/>
    </row>
    <row r="610" spans="11:15">
      <c r="K610" s="2"/>
      <c r="M610" s="2"/>
      <c r="O610" s="2"/>
    </row>
    <row r="611" spans="11:15">
      <c r="K611" s="2"/>
      <c r="M611" s="2"/>
      <c r="O611" s="2"/>
    </row>
    <row r="612" spans="11:15">
      <c r="K612" s="2"/>
      <c r="M612" s="2"/>
      <c r="O612" s="2"/>
    </row>
    <row r="613" spans="11:15">
      <c r="K613" s="2"/>
      <c r="M613" s="2"/>
      <c r="O613" s="2"/>
    </row>
    <row r="614" spans="11:15">
      <c r="K614" s="2"/>
      <c r="M614" s="2"/>
      <c r="O614" s="2"/>
    </row>
    <row r="615" spans="11:15">
      <c r="K615" s="2"/>
      <c r="M615" s="2"/>
      <c r="O615" s="2"/>
    </row>
    <row r="616" spans="11:15">
      <c r="K616" s="2"/>
      <c r="M616" s="2"/>
      <c r="O616" s="2"/>
    </row>
    <row r="617" spans="11:15">
      <c r="K617" s="2"/>
      <c r="M617" s="2"/>
      <c r="O617" s="2"/>
    </row>
    <row r="618" spans="11:15">
      <c r="K618" s="2"/>
      <c r="M618" s="2"/>
      <c r="O618" s="2"/>
    </row>
    <row r="619" spans="11:15">
      <c r="K619" s="2"/>
      <c r="M619" s="2"/>
      <c r="O619" s="2"/>
    </row>
    <row r="620" spans="11:15">
      <c r="K620" s="2"/>
      <c r="M620" s="2"/>
      <c r="O620" s="2"/>
    </row>
    <row r="621" spans="11:15">
      <c r="K621" s="2"/>
      <c r="M621" s="2"/>
      <c r="O621" s="2"/>
    </row>
    <row r="622" spans="11:15">
      <c r="K622" s="2"/>
      <c r="M622" s="2"/>
      <c r="O622" s="2"/>
    </row>
  </sheetData>
  <customSheetViews>
    <customSheetView guid="{78EABF26-D710-4E97-9982-5034BA00DCB2}" scale="75" showPageBreaks="1" printArea="1">
      <pageMargins left="0.5" right="0.5" top="0.75" bottom="0.5" header="0.4" footer="0.25"/>
      <pageSetup scale="50" orientation="landscape" horizontalDpi="300" r:id="rId1"/>
      <headerFooter alignWithMargins="0">
        <oddFooter xml:space="preserve">&amp;R2009 PNW Statistical Report    Page 21   </oddFooter>
      </headerFooter>
    </customSheetView>
    <customSheetView guid="{CF8C0A6A-966E-4199-A69F-838FC137FC7C}" scale="75" showPageBreaks="1" printArea="1" topLeftCell="A13">
      <selection activeCell="A49" sqref="A49"/>
      <pageMargins left="0.5" right="0.5" top="0.75" bottom="0.5" header="0.4" footer="0.25"/>
      <pageSetup scale="50" orientation="landscape" horizontalDpi="300" r:id="rId2"/>
      <headerFooter alignWithMargins="0">
        <oddFooter xml:space="preserve">&amp;R2009 PNW Statistical Report    Page 21   </oddFooter>
      </headerFooter>
    </customSheetView>
    <customSheetView guid="{00D76137-0065-4878-A5E6-B91DE9FF37CB}" showPageBreaks="1">
      <pageMargins left="0.5" right="0.5" top="0.75" bottom="0.5" header="0.4" footer="0.25"/>
      <pageSetup scale="50" orientation="landscape" horizontalDpi="300" r:id="rId3"/>
      <headerFooter alignWithMargins="0">
        <oddFooter xml:space="preserve">&amp;R2009 PNW Statistical Report    Page 21   </oddFooter>
      </headerFooter>
    </customSheetView>
    <customSheetView guid="{BAD007A0-1EFD-4C2B-B7C5-7AF3F7BE2776}" showPageBreaks="1" view="pageLayout">
      <selection activeCell="L54" sqref="L54"/>
      <pageMargins left="0.5" right="0.5" top="0.75" bottom="1" header="0.5" footer="0.5"/>
      <pageSetup scale="64" orientation="landscape" horizontalDpi="300" r:id="rId4"/>
      <headerFooter alignWithMargins="0">
        <oddFooter xml:space="preserve">&amp;R2010 PNW Statistical Report    Page </oddFooter>
      </headerFooter>
    </customSheetView>
  </customSheetViews>
  <mergeCells count="1">
    <mergeCell ref="A12:B12"/>
  </mergeCells>
  <phoneticPr fontId="10" type="noConversion"/>
  <pageMargins left="0.5" right="0.5" top="0.75" bottom="1" header="0.5" footer="0.5"/>
  <pageSetup scale="50" orientation="landscape" horizontalDpi="300" r:id="rId5"/>
  <headerFooter alignWithMargins="0">
    <oddFooter>&amp;R2010 PNW Statistical Report    Page  21</oddFooter>
  </headerFooter>
</worksheet>
</file>

<file path=xl/worksheets/sheet22.xml><?xml version="1.0" encoding="utf-8"?>
<worksheet xmlns="http://schemas.openxmlformats.org/spreadsheetml/2006/main" xmlns:r="http://schemas.openxmlformats.org/officeDocument/2006/relationships">
  <dimension ref="A1:AH577"/>
  <sheetViews>
    <sheetView zoomScale="75" zoomScaleNormal="75" workbookViewId="0"/>
  </sheetViews>
  <sheetFormatPr defaultColWidth="10" defaultRowHeight="12.75"/>
  <cols>
    <col min="1" max="1" width="3.7109375" style="186" customWidth="1"/>
    <col min="2" max="2" width="67.7109375" style="186" customWidth="1"/>
    <col min="3" max="3" width="1.5703125" style="2" customWidth="1"/>
    <col min="4" max="4" width="15.7109375" style="2" customWidth="1"/>
    <col min="5" max="5" width="2.7109375" style="2" customWidth="1"/>
    <col min="6" max="6" width="1.42578125" style="2" customWidth="1"/>
    <col min="7" max="7" width="15.7109375" style="2" customWidth="1"/>
    <col min="8" max="8" width="2.7109375" style="2" customWidth="1"/>
    <col min="9" max="9" width="15.7109375" style="2" customWidth="1"/>
    <col min="10" max="10" width="2.7109375" style="2" customWidth="1"/>
    <col min="11" max="11" width="15.7109375" style="9" customWidth="1"/>
    <col min="12" max="12" width="2.7109375" style="2" customWidth="1"/>
    <col min="13" max="13" width="15.7109375" style="9" customWidth="1"/>
    <col min="14" max="14" width="2.7109375" style="2" customWidth="1"/>
    <col min="15" max="15" width="15.85546875" style="9" customWidth="1"/>
    <col min="16" max="16" width="2.5703125" style="9" customWidth="1"/>
    <col min="17" max="17" width="2.140625" style="2" customWidth="1"/>
    <col min="18" max="18" width="2.5703125" style="9" customWidth="1"/>
    <col min="19" max="19" width="2.140625" style="2" customWidth="1"/>
    <col min="20" max="20" width="2.28515625" style="2" customWidth="1"/>
    <col min="21" max="21" width="2.7109375" style="9" customWidth="1"/>
    <col min="22" max="16384" width="10" style="2"/>
  </cols>
  <sheetData>
    <row r="1" spans="1:21">
      <c r="A1" s="197" t="s">
        <v>441</v>
      </c>
      <c r="C1" s="7"/>
      <c r="D1" s="7"/>
      <c r="E1" s="7"/>
      <c r="F1" s="7"/>
      <c r="H1" s="7"/>
      <c r="J1" s="7"/>
      <c r="L1" s="7"/>
      <c r="Q1" s="7"/>
      <c r="R1" s="8"/>
      <c r="S1" s="7"/>
      <c r="T1" s="7"/>
      <c r="U1" s="8"/>
    </row>
    <row r="2" spans="1:21">
      <c r="A2" s="197" t="s">
        <v>96</v>
      </c>
      <c r="C2" s="7"/>
      <c r="D2" s="7"/>
      <c r="E2" s="7"/>
      <c r="F2" s="7"/>
      <c r="H2" s="7"/>
      <c r="J2" s="7"/>
      <c r="L2" s="7"/>
      <c r="Q2" s="7"/>
      <c r="R2" s="8"/>
      <c r="S2" s="7"/>
      <c r="T2" s="7"/>
      <c r="U2" s="8"/>
    </row>
    <row r="3" spans="1:21">
      <c r="A3" s="340" t="s">
        <v>130</v>
      </c>
      <c r="B3" s="193"/>
      <c r="C3" s="7"/>
      <c r="D3" s="7"/>
      <c r="E3" s="7"/>
      <c r="F3" s="7"/>
      <c r="H3" s="7"/>
      <c r="J3" s="7"/>
      <c r="L3" s="7"/>
      <c r="Q3" s="7"/>
      <c r="R3" s="8"/>
      <c r="S3" s="7"/>
      <c r="T3" s="7"/>
      <c r="U3" s="8"/>
    </row>
    <row r="4" spans="1:21">
      <c r="B4" s="193"/>
      <c r="C4" s="7"/>
      <c r="D4" s="7"/>
      <c r="E4" s="7"/>
      <c r="F4" s="7"/>
      <c r="H4" s="7"/>
      <c r="J4" s="7"/>
      <c r="L4" s="7"/>
      <c r="Q4" s="7"/>
      <c r="R4" s="8"/>
      <c r="S4" s="7"/>
      <c r="T4" s="7"/>
      <c r="U4" s="8"/>
    </row>
    <row r="5" spans="1:21">
      <c r="B5" s="193"/>
      <c r="C5" s="7"/>
      <c r="D5" s="7"/>
      <c r="E5" s="7"/>
      <c r="F5" s="7"/>
      <c r="H5" s="7"/>
      <c r="J5" s="7"/>
      <c r="L5" s="7"/>
      <c r="Q5" s="7"/>
      <c r="R5" s="8"/>
      <c r="S5" s="7"/>
      <c r="T5" s="7"/>
      <c r="U5" s="8"/>
    </row>
    <row r="6" spans="1:21">
      <c r="K6" s="44"/>
      <c r="L6" s="43"/>
      <c r="M6" s="44"/>
      <c r="N6" s="44"/>
      <c r="O6" s="43"/>
      <c r="P6" s="43"/>
      <c r="Q6" s="43"/>
      <c r="R6" s="43"/>
      <c r="S6" s="43"/>
      <c r="T6" s="43"/>
      <c r="U6" s="43"/>
    </row>
    <row r="7" spans="1:21" ht="14.1" customHeight="1">
      <c r="A7" s="333" t="s">
        <v>134</v>
      </c>
      <c r="D7" s="373">
        <v>2010</v>
      </c>
      <c r="E7" s="477"/>
      <c r="G7" s="376">
        <v>2009</v>
      </c>
      <c r="H7" s="187"/>
      <c r="I7" s="376">
        <v>2008</v>
      </c>
      <c r="J7" s="187"/>
      <c r="K7" s="376">
        <v>2007</v>
      </c>
      <c r="M7" s="376">
        <v>2006</v>
      </c>
      <c r="N7" s="206"/>
      <c r="O7" s="376">
        <v>2005</v>
      </c>
      <c r="P7" s="379"/>
      <c r="Q7" s="206"/>
      <c r="R7" s="379"/>
      <c r="S7" s="377"/>
      <c r="T7" s="129"/>
      <c r="U7" s="99"/>
    </row>
    <row r="8" spans="1:21" ht="25.5" customHeight="1">
      <c r="A8" s="199" t="s">
        <v>286</v>
      </c>
      <c r="C8" s="111"/>
      <c r="D8" s="77"/>
      <c r="E8" s="481"/>
      <c r="F8" s="111"/>
      <c r="G8" s="16"/>
      <c r="H8" s="7"/>
      <c r="I8" s="16"/>
      <c r="J8" s="7"/>
      <c r="K8" s="16"/>
      <c r="M8" s="16"/>
      <c r="N8" s="7"/>
      <c r="O8" s="16"/>
      <c r="P8" s="16"/>
      <c r="R8" s="16"/>
      <c r="S8" s="7"/>
      <c r="T8" s="152"/>
      <c r="U8" s="152"/>
    </row>
    <row r="9" spans="1:21">
      <c r="A9" s="199"/>
      <c r="B9" s="316" t="s">
        <v>139</v>
      </c>
      <c r="C9" s="151"/>
      <c r="D9" s="290">
        <v>90000</v>
      </c>
      <c r="E9" s="478"/>
      <c r="F9" s="151"/>
      <c r="G9" s="79">
        <v>90000</v>
      </c>
      <c r="H9" s="460"/>
      <c r="I9" s="79">
        <v>90000</v>
      </c>
      <c r="J9" s="460"/>
      <c r="K9" s="79">
        <v>90000</v>
      </c>
      <c r="L9" s="3"/>
      <c r="M9" s="79">
        <v>90000</v>
      </c>
      <c r="N9" s="460"/>
      <c r="O9" s="79">
        <v>90000</v>
      </c>
      <c r="P9" s="79"/>
      <c r="Q9" s="460"/>
      <c r="R9" s="78"/>
      <c r="S9" s="58"/>
      <c r="T9" s="106"/>
      <c r="U9" s="106"/>
    </row>
    <row r="10" spans="1:21">
      <c r="B10" s="316" t="s">
        <v>306</v>
      </c>
      <c r="C10" s="151"/>
      <c r="D10" s="77">
        <v>49400</v>
      </c>
      <c r="E10" s="481"/>
      <c r="F10" s="151"/>
      <c r="G10" s="16">
        <v>49400</v>
      </c>
      <c r="H10" s="57"/>
      <c r="I10" s="16">
        <v>49400</v>
      </c>
      <c r="J10" s="57"/>
      <c r="K10" s="16">
        <v>49400</v>
      </c>
      <c r="M10" s="16">
        <v>49400</v>
      </c>
      <c r="N10" s="57"/>
      <c r="O10" s="16">
        <v>49400</v>
      </c>
      <c r="P10" s="16"/>
      <c r="Q10" s="57"/>
      <c r="R10" s="16"/>
      <c r="S10" s="57"/>
      <c r="T10" s="153"/>
      <c r="U10" s="152"/>
    </row>
    <row r="11" spans="1:21">
      <c r="B11" s="316" t="s">
        <v>307</v>
      </c>
      <c r="C11" s="151"/>
      <c r="D11" s="77">
        <v>65750</v>
      </c>
      <c r="E11" s="481"/>
      <c r="F11" s="151"/>
      <c r="G11" s="16">
        <v>65750</v>
      </c>
      <c r="H11" s="57"/>
      <c r="I11" s="16">
        <v>65750</v>
      </c>
      <c r="J11" s="57"/>
      <c r="K11" s="16">
        <v>65750</v>
      </c>
      <c r="M11" s="16">
        <v>65750</v>
      </c>
      <c r="N11" s="57"/>
      <c r="O11" s="16">
        <v>65750</v>
      </c>
      <c r="P11" s="16"/>
      <c r="Q11" s="57"/>
      <c r="R11" s="16"/>
      <c r="S11" s="57"/>
      <c r="T11" s="153"/>
      <c r="U11" s="152"/>
    </row>
    <row r="12" spans="1:21">
      <c r="B12" s="316" t="s">
        <v>307</v>
      </c>
      <c r="C12" s="151"/>
      <c r="D12" s="77">
        <v>31500</v>
      </c>
      <c r="E12" s="481"/>
      <c r="F12" s="151"/>
      <c r="G12" s="16">
        <v>31500</v>
      </c>
      <c r="H12" s="57"/>
      <c r="I12" s="16">
        <v>31500</v>
      </c>
      <c r="J12" s="57"/>
      <c r="K12" s="16">
        <v>31500</v>
      </c>
      <c r="M12" s="16">
        <v>31500</v>
      </c>
      <c r="N12" s="57"/>
      <c r="O12" s="16">
        <v>31500</v>
      </c>
      <c r="P12" s="16"/>
      <c r="Q12" s="57"/>
      <c r="R12" s="16"/>
      <c r="S12" s="57"/>
      <c r="T12" s="153"/>
      <c r="U12" s="152"/>
    </row>
    <row r="13" spans="1:21">
      <c r="B13" s="316" t="s">
        <v>308</v>
      </c>
      <c r="C13" s="151"/>
      <c r="D13" s="77">
        <v>163975</v>
      </c>
      <c r="E13" s="481"/>
      <c r="F13" s="151"/>
      <c r="G13" s="16">
        <v>163975</v>
      </c>
      <c r="H13" s="57"/>
      <c r="I13" s="16">
        <v>163975</v>
      </c>
      <c r="J13" s="57"/>
      <c r="K13" s="16">
        <v>163975</v>
      </c>
      <c r="M13" s="16">
        <v>163975</v>
      </c>
      <c r="N13" s="57"/>
      <c r="O13" s="16">
        <v>163975</v>
      </c>
      <c r="P13" s="16"/>
      <c r="Q13" s="57"/>
      <c r="R13" s="16"/>
      <c r="S13" s="57"/>
      <c r="T13" s="153"/>
      <c r="U13" s="152"/>
    </row>
    <row r="14" spans="1:21">
      <c r="B14" s="316" t="s">
        <v>309</v>
      </c>
      <c r="C14" s="151"/>
      <c r="D14" s="77">
        <v>32650</v>
      </c>
      <c r="E14" s="481"/>
      <c r="F14" s="151"/>
      <c r="G14" s="16">
        <v>32650</v>
      </c>
      <c r="H14" s="57"/>
      <c r="I14" s="16">
        <v>32650</v>
      </c>
      <c r="J14" s="57"/>
      <c r="K14" s="16">
        <v>32650</v>
      </c>
      <c r="M14" s="16">
        <v>32650</v>
      </c>
      <c r="N14" s="57"/>
      <c r="O14" s="16">
        <v>32650</v>
      </c>
      <c r="P14" s="16"/>
      <c r="Q14" s="57"/>
      <c r="R14" s="16"/>
      <c r="S14" s="57"/>
      <c r="T14" s="152"/>
      <c r="U14" s="152"/>
    </row>
    <row r="15" spans="1:21">
      <c r="B15" s="316" t="s">
        <v>310</v>
      </c>
      <c r="C15" s="151"/>
      <c r="D15" s="77">
        <v>0</v>
      </c>
      <c r="E15" s="481"/>
      <c r="F15" s="151"/>
      <c r="G15" s="16">
        <v>0</v>
      </c>
      <c r="H15" s="57"/>
      <c r="I15" s="16">
        <v>0</v>
      </c>
      <c r="J15" s="57"/>
      <c r="K15" s="16">
        <v>6710</v>
      </c>
      <c r="M15" s="16">
        <v>6710</v>
      </c>
      <c r="N15" s="57"/>
      <c r="O15" s="16">
        <v>6710</v>
      </c>
      <c r="P15" s="16"/>
      <c r="Q15" s="57"/>
      <c r="R15" s="16"/>
      <c r="S15" s="57"/>
      <c r="T15" s="152"/>
      <c r="U15" s="152"/>
    </row>
    <row r="16" spans="1:21" ht="12.75" customHeight="1">
      <c r="B16" s="316" t="s">
        <v>311</v>
      </c>
      <c r="C16" s="151"/>
      <c r="D16" s="77">
        <v>16870</v>
      </c>
      <c r="E16" s="481"/>
      <c r="F16" s="151"/>
      <c r="G16" s="16">
        <v>16870</v>
      </c>
      <c r="H16" s="57"/>
      <c r="I16" s="16">
        <v>16870</v>
      </c>
      <c r="J16" s="57"/>
      <c r="K16" s="16">
        <v>16870</v>
      </c>
      <c r="M16" s="16">
        <v>16870</v>
      </c>
      <c r="N16" s="57"/>
      <c r="O16" s="16">
        <v>16870</v>
      </c>
      <c r="P16" s="16"/>
      <c r="Q16" s="57"/>
      <c r="R16" s="16"/>
      <c r="S16" s="57"/>
      <c r="T16" s="103"/>
      <c r="U16" s="103"/>
    </row>
    <row r="17" spans="1:34" ht="12.75" customHeight="1">
      <c r="B17" s="316" t="s">
        <v>312</v>
      </c>
      <c r="C17" s="153"/>
      <c r="D17" s="337">
        <v>0</v>
      </c>
      <c r="E17" s="489"/>
      <c r="F17" s="153"/>
      <c r="G17" s="78">
        <v>0</v>
      </c>
      <c r="H17" s="58"/>
      <c r="I17" s="78">
        <v>0</v>
      </c>
      <c r="J17" s="58"/>
      <c r="K17" s="78">
        <v>20000</v>
      </c>
      <c r="M17" s="78">
        <v>20000</v>
      </c>
      <c r="N17" s="58"/>
      <c r="O17" s="78">
        <v>20000</v>
      </c>
      <c r="P17" s="78"/>
      <c r="Q17" s="58"/>
      <c r="R17" s="78"/>
      <c r="S17" s="58"/>
      <c r="T17" s="152"/>
      <c r="U17" s="152"/>
    </row>
    <row r="18" spans="1:34" ht="12.75" customHeight="1">
      <c r="B18" s="316" t="s">
        <v>423</v>
      </c>
      <c r="C18" s="151"/>
      <c r="D18" s="337">
        <v>179000</v>
      </c>
      <c r="E18" s="489"/>
      <c r="F18" s="151"/>
      <c r="G18" s="78">
        <v>179000</v>
      </c>
      <c r="H18" s="57"/>
      <c r="I18" s="78">
        <v>179000</v>
      </c>
      <c r="J18" s="57"/>
      <c r="K18" s="78">
        <v>179000</v>
      </c>
      <c r="M18" s="78">
        <v>179000</v>
      </c>
      <c r="N18" s="57"/>
      <c r="O18" s="78">
        <v>179000</v>
      </c>
      <c r="P18" s="78"/>
      <c r="Q18" s="57"/>
      <c r="R18" s="78"/>
      <c r="S18" s="58"/>
      <c r="T18" s="152"/>
      <c r="U18" s="152"/>
    </row>
    <row r="19" spans="1:34" ht="12.75" customHeight="1">
      <c r="B19" s="316" t="s">
        <v>114</v>
      </c>
      <c r="C19" s="151"/>
      <c r="D19" s="335">
        <v>26710</v>
      </c>
      <c r="E19" s="489"/>
      <c r="F19" s="151"/>
      <c r="G19" s="336">
        <v>26710</v>
      </c>
      <c r="H19" s="57"/>
      <c r="I19" s="335">
        <v>0</v>
      </c>
      <c r="J19" s="57"/>
      <c r="K19" s="335">
        <v>0</v>
      </c>
      <c r="M19" s="335">
        <v>0</v>
      </c>
      <c r="N19" s="57"/>
      <c r="O19" s="335">
        <v>0</v>
      </c>
      <c r="P19" s="78"/>
      <c r="Q19" s="57"/>
      <c r="R19" s="78"/>
      <c r="S19" s="58"/>
      <c r="T19" s="152"/>
      <c r="U19" s="152"/>
    </row>
    <row r="20" spans="1:34">
      <c r="B20" s="316" t="s">
        <v>313</v>
      </c>
      <c r="C20" s="105"/>
      <c r="D20" s="395">
        <f>SUM(D9:D19)</f>
        <v>655855</v>
      </c>
      <c r="E20" s="490"/>
      <c r="F20" s="105"/>
      <c r="G20" s="396">
        <f>SUM(G9:G19)</f>
        <v>655855</v>
      </c>
      <c r="H20" s="29"/>
      <c r="I20" s="396">
        <f>SUM(I9:I19)</f>
        <v>629145</v>
      </c>
      <c r="J20" s="29"/>
      <c r="K20" s="396">
        <f>SUM(K9:K19)</f>
        <v>655855</v>
      </c>
      <c r="M20" s="396">
        <f>SUM(M9:M19)</f>
        <v>655855</v>
      </c>
      <c r="N20" s="356"/>
      <c r="O20" s="396">
        <f>SUM(O9:O19)</f>
        <v>655855</v>
      </c>
      <c r="P20" s="356"/>
      <c r="Q20" s="356"/>
      <c r="R20" s="356"/>
      <c r="S20" s="356"/>
      <c r="T20" s="152"/>
      <c r="U20" s="152"/>
    </row>
    <row r="21" spans="1:34">
      <c r="E21" s="166"/>
      <c r="K21" s="2"/>
      <c r="M21" s="2"/>
      <c r="O21" s="2"/>
      <c r="P21" s="2"/>
      <c r="R21" s="2"/>
      <c r="T21" s="152"/>
      <c r="U21" s="152"/>
    </row>
    <row r="22" spans="1:34">
      <c r="A22" s="199" t="s">
        <v>287</v>
      </c>
      <c r="C22" s="7"/>
      <c r="D22" s="7"/>
      <c r="E22" s="365"/>
      <c r="F22" s="7"/>
      <c r="H22" s="7"/>
      <c r="J22" s="7"/>
      <c r="K22" s="2"/>
      <c r="M22" s="2"/>
      <c r="N22" s="7"/>
      <c r="O22" s="2"/>
      <c r="P22" s="2"/>
      <c r="R22" s="7"/>
      <c r="S22" s="7"/>
      <c r="T22" s="152"/>
      <c r="U22" s="152"/>
    </row>
    <row r="23" spans="1:34" ht="12.75" customHeight="1">
      <c r="A23" s="200"/>
      <c r="B23" s="316" t="s">
        <v>316</v>
      </c>
      <c r="C23" s="58"/>
      <c r="D23" s="337">
        <v>0</v>
      </c>
      <c r="E23" s="489"/>
      <c r="F23" s="58"/>
      <c r="G23" s="78">
        <v>0</v>
      </c>
      <c r="H23" s="58"/>
      <c r="I23" s="78">
        <v>0</v>
      </c>
      <c r="J23" s="58"/>
      <c r="K23" s="78">
        <v>0</v>
      </c>
      <c r="M23" s="78">
        <v>0</v>
      </c>
      <c r="N23" s="58"/>
      <c r="O23" s="78">
        <v>83695</v>
      </c>
      <c r="P23" s="58"/>
      <c r="Q23" s="58"/>
      <c r="R23" s="58"/>
      <c r="S23" s="58"/>
      <c r="T23" s="103"/>
      <c r="U23" s="109"/>
    </row>
    <row r="24" spans="1:34" ht="12.75" customHeight="1">
      <c r="A24" s="200"/>
      <c r="B24" s="316" t="s">
        <v>222</v>
      </c>
      <c r="C24" s="58"/>
      <c r="D24" s="337">
        <v>400000</v>
      </c>
      <c r="E24" s="489"/>
      <c r="F24" s="58"/>
      <c r="G24" s="78">
        <v>400000</v>
      </c>
      <c r="H24" s="58"/>
      <c r="I24" s="78">
        <v>400000</v>
      </c>
      <c r="J24" s="58"/>
      <c r="K24" s="78">
        <v>400000</v>
      </c>
      <c r="M24" s="78">
        <v>400000</v>
      </c>
      <c r="N24" s="58"/>
      <c r="O24" s="78">
        <v>400000</v>
      </c>
      <c r="P24" s="58"/>
      <c r="Q24" s="58"/>
      <c r="R24" s="58"/>
      <c r="S24" s="58"/>
      <c r="T24" s="111"/>
      <c r="U24" s="130"/>
    </row>
    <row r="25" spans="1:34">
      <c r="A25" s="200"/>
      <c r="B25" s="316" t="s">
        <v>223</v>
      </c>
      <c r="C25" s="58"/>
      <c r="D25" s="337">
        <v>375000</v>
      </c>
      <c r="E25" s="489"/>
      <c r="F25" s="58"/>
      <c r="G25" s="78">
        <v>375000</v>
      </c>
      <c r="H25" s="58"/>
      <c r="I25" s="78">
        <v>375000</v>
      </c>
      <c r="J25" s="58"/>
      <c r="K25" s="78">
        <v>375000</v>
      </c>
      <c r="M25" s="78">
        <v>375000</v>
      </c>
      <c r="N25" s="58"/>
      <c r="O25" s="78">
        <v>375000</v>
      </c>
      <c r="P25" s="58"/>
      <c r="Q25" s="58"/>
      <c r="R25" s="58"/>
      <c r="S25" s="58"/>
      <c r="T25" s="111"/>
      <c r="U25" s="111"/>
      <c r="V25" s="32"/>
      <c r="W25" s="32"/>
      <c r="X25" s="32"/>
      <c r="Y25" s="32"/>
      <c r="Z25" s="32"/>
      <c r="AA25" s="32"/>
      <c r="AB25" s="32"/>
      <c r="AC25" s="32"/>
      <c r="AD25" s="32"/>
      <c r="AE25" s="32"/>
      <c r="AF25" s="32"/>
      <c r="AG25" s="32"/>
      <c r="AH25" s="32"/>
    </row>
    <row r="26" spans="1:34">
      <c r="A26" s="200"/>
      <c r="B26" s="316" t="s">
        <v>595</v>
      </c>
      <c r="C26" s="57"/>
      <c r="D26" s="337">
        <v>300000</v>
      </c>
      <c r="E26" s="489"/>
      <c r="F26" s="57"/>
      <c r="G26" s="78">
        <v>300000</v>
      </c>
      <c r="H26" s="58"/>
      <c r="I26" s="78">
        <v>300000</v>
      </c>
      <c r="J26" s="57"/>
      <c r="K26" s="78">
        <v>300000</v>
      </c>
      <c r="M26" s="78">
        <v>300000</v>
      </c>
      <c r="N26" s="58"/>
      <c r="O26" s="78">
        <v>300000</v>
      </c>
      <c r="P26" s="58"/>
      <c r="Q26" s="58"/>
      <c r="R26" s="58"/>
      <c r="S26" s="58"/>
      <c r="T26" s="111"/>
      <c r="U26" s="111"/>
      <c r="V26" s="32"/>
      <c r="W26" s="32"/>
      <c r="X26" s="32"/>
      <c r="Y26" s="32"/>
      <c r="Z26" s="32"/>
      <c r="AA26" s="32"/>
      <c r="AB26" s="32"/>
      <c r="AC26" s="32"/>
      <c r="AD26" s="32"/>
      <c r="AE26" s="32"/>
      <c r="AF26" s="32"/>
      <c r="AG26" s="32"/>
      <c r="AH26" s="32"/>
    </row>
    <row r="27" spans="1:34" ht="12.75" customHeight="1">
      <c r="A27" s="200"/>
      <c r="B27" s="316" t="s">
        <v>602</v>
      </c>
      <c r="C27" s="57"/>
      <c r="D27" s="337">
        <v>0</v>
      </c>
      <c r="E27" s="489"/>
      <c r="F27" s="57"/>
      <c r="G27" s="78">
        <v>1075</v>
      </c>
      <c r="H27" s="58"/>
      <c r="I27" s="78">
        <v>1258</v>
      </c>
      <c r="J27" s="57"/>
      <c r="K27" s="78">
        <v>1430</v>
      </c>
      <c r="M27" s="78">
        <v>1592</v>
      </c>
      <c r="N27" s="58"/>
      <c r="O27" s="78">
        <v>1745</v>
      </c>
      <c r="P27" s="58"/>
      <c r="Q27" s="58"/>
      <c r="R27" s="58"/>
      <c r="S27" s="58"/>
      <c r="T27" s="140"/>
      <c r="U27" s="124"/>
    </row>
    <row r="28" spans="1:34">
      <c r="A28" s="200"/>
      <c r="B28" s="316" t="s">
        <v>224</v>
      </c>
      <c r="C28" s="57"/>
      <c r="D28" s="337">
        <v>300000</v>
      </c>
      <c r="E28" s="489"/>
      <c r="F28" s="57"/>
      <c r="G28" s="78">
        <v>300000</v>
      </c>
      <c r="H28" s="58"/>
      <c r="I28" s="78">
        <v>300000</v>
      </c>
      <c r="J28" s="57"/>
      <c r="K28" s="78">
        <v>300000</v>
      </c>
      <c r="M28" s="78">
        <v>300000</v>
      </c>
      <c r="N28" s="58"/>
      <c r="O28" s="78">
        <v>300000</v>
      </c>
      <c r="P28" s="58"/>
      <c r="Q28" s="58"/>
      <c r="R28" s="58"/>
      <c r="S28" s="58"/>
      <c r="U28" s="2"/>
    </row>
    <row r="29" spans="1:34">
      <c r="A29" s="200"/>
      <c r="B29" s="316" t="s">
        <v>225</v>
      </c>
      <c r="C29" s="57"/>
      <c r="D29" s="337">
        <v>200000</v>
      </c>
      <c r="E29" s="489"/>
      <c r="F29" s="57"/>
      <c r="G29" s="78">
        <v>200000</v>
      </c>
      <c r="H29" s="58"/>
      <c r="I29" s="78">
        <v>200000</v>
      </c>
      <c r="J29" s="57"/>
      <c r="K29" s="78">
        <v>200000</v>
      </c>
      <c r="M29" s="78">
        <v>200000</v>
      </c>
      <c r="N29" s="58"/>
      <c r="O29" s="78">
        <v>200000</v>
      </c>
      <c r="P29" s="58"/>
      <c r="Q29" s="58"/>
      <c r="R29" s="58"/>
      <c r="S29" s="58"/>
      <c r="U29" s="12"/>
    </row>
    <row r="30" spans="1:34">
      <c r="A30" s="200"/>
      <c r="B30" s="316" t="s">
        <v>31</v>
      </c>
      <c r="C30" s="57"/>
      <c r="D30" s="337">
        <v>250000</v>
      </c>
      <c r="E30" s="489"/>
      <c r="F30" s="57"/>
      <c r="G30" s="78">
        <v>250000</v>
      </c>
      <c r="H30" s="58"/>
      <c r="I30" s="78">
        <v>250000</v>
      </c>
      <c r="J30" s="57"/>
      <c r="K30" s="78">
        <v>250000</v>
      </c>
      <c r="M30" s="78">
        <v>250000</v>
      </c>
      <c r="N30" s="58"/>
      <c r="O30" s="78">
        <v>250000</v>
      </c>
      <c r="P30" s="58"/>
      <c r="Q30" s="58"/>
      <c r="R30" s="58"/>
      <c r="S30" s="58"/>
    </row>
    <row r="31" spans="1:34">
      <c r="A31" s="200"/>
      <c r="B31" s="316" t="s">
        <v>32</v>
      </c>
      <c r="C31" s="57"/>
      <c r="D31" s="337">
        <v>250000</v>
      </c>
      <c r="E31" s="489"/>
      <c r="F31" s="57"/>
      <c r="G31" s="78">
        <v>250000</v>
      </c>
      <c r="H31" s="58"/>
      <c r="I31" s="78">
        <v>250000</v>
      </c>
      <c r="J31" s="57"/>
      <c r="K31" s="78">
        <v>250000</v>
      </c>
      <c r="M31" s="78">
        <v>250000</v>
      </c>
      <c r="N31" s="58"/>
      <c r="O31" s="78">
        <v>0</v>
      </c>
      <c r="P31" s="58"/>
      <c r="Q31" s="58"/>
      <c r="R31" s="58"/>
      <c r="S31" s="58"/>
      <c r="U31" s="2"/>
    </row>
    <row r="32" spans="1:34">
      <c r="A32" s="200"/>
      <c r="B32" s="316" t="s">
        <v>33</v>
      </c>
      <c r="C32" s="57"/>
      <c r="D32" s="337">
        <v>150000</v>
      </c>
      <c r="E32" s="489"/>
      <c r="F32" s="57"/>
      <c r="G32" s="78">
        <v>150000</v>
      </c>
      <c r="H32" s="58"/>
      <c r="I32" s="78">
        <v>150000</v>
      </c>
      <c r="J32" s="57"/>
      <c r="K32" s="78">
        <v>150000</v>
      </c>
      <c r="M32" s="78">
        <v>150000</v>
      </c>
      <c r="N32" s="58"/>
      <c r="O32" s="16">
        <v>0</v>
      </c>
      <c r="P32" s="58"/>
      <c r="Q32" s="58"/>
      <c r="R32" s="58"/>
      <c r="S32" s="58"/>
      <c r="U32" s="2"/>
    </row>
    <row r="33" spans="1:21">
      <c r="A33" s="200"/>
      <c r="B33" s="316" t="s">
        <v>113</v>
      </c>
      <c r="C33" s="414"/>
      <c r="D33" s="337">
        <v>500000</v>
      </c>
      <c r="E33" s="489"/>
      <c r="F33" s="414"/>
      <c r="G33" s="78">
        <v>500000</v>
      </c>
      <c r="H33" s="58"/>
      <c r="I33" s="337">
        <v>0</v>
      </c>
      <c r="J33" s="57"/>
      <c r="K33" s="337">
        <v>0</v>
      </c>
      <c r="M33" s="337">
        <v>0</v>
      </c>
      <c r="N33" s="58"/>
      <c r="O33" s="77">
        <v>0</v>
      </c>
      <c r="P33" s="58"/>
      <c r="Q33" s="58"/>
      <c r="R33" s="58"/>
      <c r="S33" s="57"/>
      <c r="U33" s="2"/>
    </row>
    <row r="34" spans="1:21">
      <c r="A34" s="200"/>
      <c r="B34" s="316" t="s">
        <v>661</v>
      </c>
      <c r="C34" s="414"/>
      <c r="D34" s="337">
        <v>126000</v>
      </c>
      <c r="E34" s="489"/>
      <c r="F34" s="414"/>
      <c r="G34" s="663">
        <v>151783</v>
      </c>
      <c r="H34" s="658"/>
      <c r="I34" s="663">
        <v>173538</v>
      </c>
      <c r="J34" s="659"/>
      <c r="K34" s="663">
        <v>194281</v>
      </c>
      <c r="L34" s="589"/>
      <c r="M34" s="663">
        <v>214440</v>
      </c>
      <c r="N34" s="658"/>
      <c r="O34" s="514">
        <v>233550</v>
      </c>
      <c r="P34" s="658"/>
      <c r="Q34" s="58"/>
      <c r="R34" s="58"/>
      <c r="S34" s="57"/>
      <c r="U34" s="2"/>
    </row>
    <row r="35" spans="1:21" ht="12.95" customHeight="1">
      <c r="A35" s="200"/>
      <c r="B35" s="316" t="s">
        <v>317</v>
      </c>
      <c r="C35" s="57"/>
      <c r="D35" s="335">
        <v>2001</v>
      </c>
      <c r="E35" s="489"/>
      <c r="F35" s="659"/>
      <c r="G35" s="660">
        <v>2837</v>
      </c>
      <c r="H35" s="659"/>
      <c r="I35" s="660">
        <v>3621</v>
      </c>
      <c r="J35" s="659"/>
      <c r="K35" s="660">
        <v>4457</v>
      </c>
      <c r="L35" s="589"/>
      <c r="M35" s="660">
        <v>5880</v>
      </c>
      <c r="N35" s="659"/>
      <c r="O35" s="660">
        <v>8179</v>
      </c>
      <c r="P35" s="659"/>
      <c r="Q35" s="57"/>
      <c r="R35" s="57"/>
      <c r="S35" s="57"/>
      <c r="U35" s="2"/>
    </row>
    <row r="36" spans="1:21" ht="12.95" customHeight="1">
      <c r="A36" s="200"/>
      <c r="B36" s="316" t="s">
        <v>318</v>
      </c>
      <c r="C36" s="57"/>
      <c r="D36" s="219">
        <f>SUM(D24:D35)</f>
        <v>2853001</v>
      </c>
      <c r="E36" s="481"/>
      <c r="F36" s="659"/>
      <c r="G36" s="656">
        <f>SUM(G24:G35)</f>
        <v>2880695</v>
      </c>
      <c r="H36" s="659"/>
      <c r="I36" s="656">
        <f>SUM(I23:I35)</f>
        <v>2403417</v>
      </c>
      <c r="J36" s="659"/>
      <c r="K36" s="656">
        <f>SUM(K23:K35)</f>
        <v>2425168</v>
      </c>
      <c r="L36" s="589"/>
      <c r="M36" s="656">
        <f>SUM(M23:M35)</f>
        <v>2446912</v>
      </c>
      <c r="N36" s="659"/>
      <c r="O36" s="656">
        <f>SUM(O23:O35)</f>
        <v>2152169</v>
      </c>
      <c r="P36" s="659"/>
      <c r="Q36" s="57"/>
      <c r="R36" s="57"/>
      <c r="U36" s="2"/>
    </row>
    <row r="37" spans="1:21" ht="12.95" customHeight="1">
      <c r="A37" s="186" t="s">
        <v>305</v>
      </c>
      <c r="B37" s="338"/>
      <c r="C37" s="77">
        <v>-7968</v>
      </c>
      <c r="D37" s="219">
        <v>-6183</v>
      </c>
      <c r="E37" s="481"/>
      <c r="F37" s="77">
        <v>-7968</v>
      </c>
      <c r="G37" s="656">
        <v>-7185</v>
      </c>
      <c r="H37" s="589"/>
      <c r="I37" s="656">
        <v>-7908</v>
      </c>
      <c r="J37" s="77"/>
      <c r="K37" s="656">
        <v>-8883</v>
      </c>
      <c r="L37" s="589"/>
      <c r="M37" s="656">
        <v>-9857</v>
      </c>
      <c r="N37" s="589"/>
      <c r="O37" s="656">
        <v>-9151</v>
      </c>
      <c r="P37" s="589"/>
      <c r="R37" s="2"/>
      <c r="U37" s="2"/>
    </row>
    <row r="38" spans="1:21">
      <c r="A38" s="316" t="s">
        <v>379</v>
      </c>
      <c r="D38" s="219">
        <f>+D20+D36+D37</f>
        <v>3502673</v>
      </c>
      <c r="E38" s="481"/>
      <c r="F38" s="589"/>
      <c r="G38" s="656">
        <f>+G20+G36+G37</f>
        <v>3529365</v>
      </c>
      <c r="H38" s="589"/>
      <c r="I38" s="656">
        <f>+I20+I36+I37</f>
        <v>3024654</v>
      </c>
      <c r="J38" s="589"/>
      <c r="K38" s="656">
        <f>+K20+K36+K37</f>
        <v>3072140</v>
      </c>
      <c r="L38" s="589"/>
      <c r="M38" s="656">
        <f>+M20+M36+M37</f>
        <v>3092910</v>
      </c>
      <c r="N38" s="589"/>
      <c r="O38" s="656">
        <f>+O20+O36+O37</f>
        <v>2798873</v>
      </c>
      <c r="P38" s="589"/>
      <c r="R38" s="2"/>
      <c r="U38" s="2"/>
    </row>
    <row r="39" spans="1:21">
      <c r="D39" s="77"/>
      <c r="E39" s="481"/>
      <c r="F39" s="589"/>
      <c r="G39" s="514"/>
      <c r="H39" s="589"/>
      <c r="I39" s="514"/>
      <c r="J39" s="589"/>
      <c r="K39" s="514"/>
      <c r="L39" s="589"/>
      <c r="M39" s="514"/>
      <c r="N39" s="589"/>
      <c r="O39" s="514"/>
      <c r="P39" s="589"/>
      <c r="R39" s="2"/>
      <c r="S39" s="7"/>
      <c r="U39" s="2"/>
    </row>
    <row r="40" spans="1:21">
      <c r="A40" s="199" t="s">
        <v>288</v>
      </c>
      <c r="C40" s="7"/>
      <c r="D40" s="77"/>
      <c r="E40" s="481"/>
      <c r="F40" s="7"/>
      <c r="G40" s="514"/>
      <c r="H40" s="7"/>
      <c r="I40" s="514"/>
      <c r="J40" s="7"/>
      <c r="K40" s="514"/>
      <c r="L40" s="589"/>
      <c r="M40" s="514"/>
      <c r="N40" s="7"/>
      <c r="O40" s="514"/>
      <c r="P40" s="589"/>
      <c r="R40" s="7"/>
      <c r="S40" s="57"/>
      <c r="U40" s="2"/>
    </row>
    <row r="41" spans="1:21">
      <c r="A41" s="316"/>
      <c r="B41" s="316" t="s">
        <v>319</v>
      </c>
      <c r="C41" s="57"/>
      <c r="D41" s="77">
        <v>-400000</v>
      </c>
      <c r="E41" s="481"/>
      <c r="F41" s="659"/>
      <c r="G41" s="514">
        <v>0</v>
      </c>
      <c r="H41" s="659"/>
      <c r="I41" s="514">
        <v>0</v>
      </c>
      <c r="J41" s="659"/>
      <c r="K41" s="514">
        <v>0</v>
      </c>
      <c r="L41" s="589"/>
      <c r="M41" s="514">
        <v>0</v>
      </c>
      <c r="N41" s="659"/>
      <c r="O41" s="514">
        <v>-83695</v>
      </c>
      <c r="P41" s="659"/>
      <c r="Q41" s="57"/>
      <c r="R41" s="57"/>
      <c r="S41" s="57"/>
      <c r="U41" s="2"/>
    </row>
    <row r="42" spans="1:21">
      <c r="A42" s="316"/>
      <c r="B42" s="316" t="s">
        <v>568</v>
      </c>
      <c r="C42" s="57"/>
      <c r="D42" s="77">
        <v>0</v>
      </c>
      <c r="E42" s="481"/>
      <c r="F42" s="659"/>
      <c r="G42" s="514">
        <v>-194</v>
      </c>
      <c r="H42" s="659"/>
      <c r="I42" s="514">
        <v>-183</v>
      </c>
      <c r="J42" s="659"/>
      <c r="K42" s="514">
        <v>-172</v>
      </c>
      <c r="L42" s="589"/>
      <c r="M42" s="514">
        <v>-162</v>
      </c>
      <c r="N42" s="659"/>
      <c r="O42" s="514">
        <v>-152</v>
      </c>
      <c r="P42" s="659"/>
      <c r="Q42" s="57"/>
      <c r="R42" s="57"/>
      <c r="S42" s="58"/>
      <c r="U42" s="2"/>
    </row>
    <row r="43" spans="1:21">
      <c r="A43" s="316"/>
      <c r="B43" s="316" t="s">
        <v>475</v>
      </c>
      <c r="C43" s="57"/>
      <c r="D43" s="77">
        <v>-26710</v>
      </c>
      <c r="E43" s="481"/>
      <c r="F43" s="659"/>
      <c r="G43" s="514">
        <v>-196170</v>
      </c>
      <c r="H43" s="658"/>
      <c r="I43" s="514">
        <v>0</v>
      </c>
      <c r="J43" s="659"/>
      <c r="K43" s="514">
        <v>0</v>
      </c>
      <c r="L43" s="589"/>
      <c r="M43" s="514">
        <v>0</v>
      </c>
      <c r="N43" s="658"/>
      <c r="O43" s="514">
        <v>0</v>
      </c>
      <c r="P43" s="658"/>
      <c r="Q43" s="58"/>
      <c r="R43" s="58"/>
      <c r="S43" s="57"/>
      <c r="U43" s="2"/>
    </row>
    <row r="44" spans="1:21">
      <c r="A44" s="316"/>
      <c r="B44" s="316" t="s">
        <v>661</v>
      </c>
      <c r="C44" s="57"/>
      <c r="D44" s="77">
        <v>-29197</v>
      </c>
      <c r="E44" s="481"/>
      <c r="F44" s="659"/>
      <c r="G44" s="514">
        <v>-25783</v>
      </c>
      <c r="H44" s="658"/>
      <c r="I44" s="514">
        <v>-21755</v>
      </c>
      <c r="J44" s="659"/>
      <c r="K44" s="514">
        <v>-20743</v>
      </c>
      <c r="L44" s="589"/>
      <c r="M44" s="514">
        <v>-20159</v>
      </c>
      <c r="N44" s="658"/>
      <c r="O44" s="514">
        <v>-19110</v>
      </c>
      <c r="P44" s="658"/>
      <c r="Q44" s="58"/>
      <c r="R44" s="58"/>
      <c r="S44" s="57"/>
      <c r="U44" s="2"/>
    </row>
    <row r="45" spans="1:21" ht="12.95" customHeight="1">
      <c r="A45" s="316"/>
      <c r="B45" s="316" t="s">
        <v>317</v>
      </c>
      <c r="C45" s="57"/>
      <c r="D45" s="252">
        <v>-972</v>
      </c>
      <c r="E45" s="481"/>
      <c r="F45" s="659"/>
      <c r="G45" s="615">
        <v>-812</v>
      </c>
      <c r="H45" s="659"/>
      <c r="I45" s="615">
        <v>-691</v>
      </c>
      <c r="J45" s="659"/>
      <c r="K45" s="615">
        <v>-806</v>
      </c>
      <c r="L45" s="589"/>
      <c r="M45" s="615">
        <v>-806</v>
      </c>
      <c r="N45" s="659"/>
      <c r="O45" s="615">
        <v>-1773</v>
      </c>
      <c r="P45" s="659"/>
      <c r="Q45" s="57"/>
      <c r="R45" s="57"/>
      <c r="U45" s="2"/>
    </row>
    <row r="46" spans="1:21">
      <c r="A46" s="316" t="s">
        <v>380</v>
      </c>
      <c r="B46" s="316"/>
      <c r="D46" s="219">
        <f>SUM(D41:D45)</f>
        <v>-456879</v>
      </c>
      <c r="E46" s="481"/>
      <c r="F46" s="589"/>
      <c r="G46" s="656">
        <f>SUM(G41:G45)</f>
        <v>-222959</v>
      </c>
      <c r="H46" s="589"/>
      <c r="I46" s="656">
        <f>SUM(I41:I45)</f>
        <v>-22629</v>
      </c>
      <c r="J46" s="589"/>
      <c r="K46" s="656">
        <f>SUM(K41:K45)</f>
        <v>-21721</v>
      </c>
      <c r="L46" s="589"/>
      <c r="M46" s="656">
        <f>SUM(M41:M45)</f>
        <v>-21127</v>
      </c>
      <c r="N46" s="589"/>
      <c r="O46" s="656">
        <f>SUM(O41:O45)</f>
        <v>-104730</v>
      </c>
      <c r="P46" s="589"/>
      <c r="R46" s="2"/>
      <c r="U46" s="2"/>
    </row>
    <row r="47" spans="1:21">
      <c r="D47" s="77"/>
      <c r="E47" s="481"/>
      <c r="F47" s="589"/>
      <c r="G47" s="514"/>
      <c r="H47" s="589"/>
      <c r="I47" s="514"/>
      <c r="J47" s="589"/>
      <c r="K47" s="514"/>
      <c r="L47" s="589"/>
      <c r="M47" s="514"/>
      <c r="N47" s="589"/>
      <c r="O47" s="514"/>
      <c r="P47" s="589"/>
      <c r="R47" s="2"/>
      <c r="S47" s="7"/>
      <c r="U47" s="2"/>
    </row>
    <row r="48" spans="1:21" ht="13.5" thickBot="1">
      <c r="A48" s="199" t="s">
        <v>207</v>
      </c>
      <c r="B48" s="200"/>
      <c r="C48" s="7"/>
      <c r="D48" s="253">
        <f>D38+D46</f>
        <v>3045794</v>
      </c>
      <c r="E48" s="482"/>
      <c r="F48" s="7"/>
      <c r="G48" s="664">
        <f>G38+G46</f>
        <v>3306406</v>
      </c>
      <c r="H48" s="589"/>
      <c r="I48" s="664">
        <f>I38+I46</f>
        <v>3002025</v>
      </c>
      <c r="J48" s="589"/>
      <c r="K48" s="664">
        <f>K38+K46</f>
        <v>3050419</v>
      </c>
      <c r="L48" s="589"/>
      <c r="M48" s="664">
        <f>M38+M46</f>
        <v>3071783</v>
      </c>
      <c r="N48" s="589"/>
      <c r="O48" s="664">
        <f>O38+O46</f>
        <v>2694143</v>
      </c>
      <c r="P48" s="589"/>
      <c r="R48" s="7"/>
      <c r="S48" s="7"/>
      <c r="U48" s="2"/>
    </row>
    <row r="49" spans="1:22" ht="13.5" thickTop="1">
      <c r="A49" s="199"/>
      <c r="B49" s="200"/>
      <c r="C49" s="7"/>
      <c r="D49" s="14"/>
      <c r="E49" s="491"/>
      <c r="F49" s="7"/>
      <c r="G49" s="661"/>
      <c r="H49" s="589"/>
      <c r="I49" s="661"/>
      <c r="J49" s="589"/>
      <c r="K49" s="661"/>
      <c r="L49" s="589"/>
      <c r="M49" s="661"/>
      <c r="N49" s="589"/>
      <c r="O49" s="661"/>
      <c r="P49" s="589"/>
      <c r="R49" s="7"/>
      <c r="S49" s="7"/>
      <c r="U49" s="2"/>
    </row>
    <row r="50" spans="1:22">
      <c r="A50" s="199" t="s">
        <v>290</v>
      </c>
      <c r="B50" s="200"/>
      <c r="C50" s="7"/>
      <c r="D50" s="14"/>
      <c r="E50" s="491"/>
      <c r="F50" s="7"/>
      <c r="G50" s="661"/>
      <c r="H50" s="589"/>
      <c r="I50" s="661"/>
      <c r="J50" s="589"/>
      <c r="K50" s="661"/>
      <c r="L50" s="589"/>
      <c r="M50" s="661"/>
      <c r="N50" s="589"/>
      <c r="O50" s="661"/>
      <c r="P50" s="589"/>
      <c r="R50" s="7"/>
      <c r="S50" s="293"/>
      <c r="U50" s="2"/>
    </row>
    <row r="51" spans="1:22">
      <c r="A51" s="199" t="s">
        <v>291</v>
      </c>
      <c r="B51" s="200"/>
      <c r="C51" s="7"/>
      <c r="D51" s="339">
        <v>6.2526000000000002</v>
      </c>
      <c r="E51" s="667" t="s">
        <v>444</v>
      </c>
      <c r="F51" s="7"/>
      <c r="G51" s="665">
        <v>6.7573999999999996</v>
      </c>
      <c r="H51" s="662" t="s">
        <v>444</v>
      </c>
      <c r="I51" s="666">
        <v>7.7068832373836479E-2</v>
      </c>
      <c r="J51" s="589" t="s">
        <v>444</v>
      </c>
      <c r="K51" s="666">
        <v>7.2890940811569563E-2</v>
      </c>
      <c r="L51" s="589" t="s">
        <v>444</v>
      </c>
      <c r="M51" s="666">
        <v>7.7912180108139495E-2</v>
      </c>
      <c r="N51" s="662" t="s">
        <v>444</v>
      </c>
      <c r="O51" s="666">
        <v>7.791138794599585E-2</v>
      </c>
      <c r="P51" s="662" t="s">
        <v>444</v>
      </c>
      <c r="Q51" s="293"/>
      <c r="R51" s="293"/>
      <c r="U51" s="2"/>
    </row>
    <row r="52" spans="1:22">
      <c r="D52" s="589"/>
      <c r="E52" s="589"/>
      <c r="F52" s="589"/>
      <c r="G52" s="589"/>
      <c r="H52" s="589"/>
      <c r="I52" s="589"/>
      <c r="J52" s="589"/>
      <c r="K52" s="589"/>
      <c r="L52" s="589"/>
      <c r="M52" s="589"/>
      <c r="N52" s="589"/>
      <c r="O52" s="589"/>
      <c r="P52" s="589"/>
      <c r="R52" s="2"/>
      <c r="U52" s="2"/>
      <c r="V52" s="2" t="s">
        <v>464</v>
      </c>
    </row>
    <row r="53" spans="1:22">
      <c r="K53" s="2"/>
      <c r="M53" s="2"/>
      <c r="O53" s="2"/>
      <c r="P53" s="2"/>
      <c r="R53" s="2"/>
      <c r="U53" s="2"/>
    </row>
    <row r="54" spans="1:22">
      <c r="K54" s="2"/>
      <c r="M54" s="2"/>
      <c r="O54" s="2"/>
      <c r="P54" s="2"/>
      <c r="R54" s="2"/>
      <c r="U54" s="2"/>
    </row>
    <row r="55" spans="1:22">
      <c r="K55" s="2"/>
      <c r="M55" s="2"/>
      <c r="O55" s="2"/>
      <c r="P55" s="2"/>
      <c r="R55" s="2"/>
      <c r="U55" s="2"/>
    </row>
    <row r="56" spans="1:22">
      <c r="K56" s="2"/>
      <c r="M56" s="2"/>
      <c r="O56" s="2"/>
      <c r="P56" s="2"/>
      <c r="R56" s="2"/>
      <c r="U56" s="2"/>
    </row>
    <row r="57" spans="1:22">
      <c r="K57" s="2"/>
      <c r="M57" s="2"/>
      <c r="O57" s="2"/>
      <c r="P57" s="2"/>
      <c r="R57" s="2"/>
      <c r="U57" s="2"/>
    </row>
    <row r="58" spans="1:22">
      <c r="K58" s="2"/>
      <c r="M58" s="2"/>
      <c r="O58" s="2"/>
      <c r="P58" s="2"/>
      <c r="R58" s="2"/>
      <c r="U58" s="2"/>
    </row>
    <row r="59" spans="1:22">
      <c r="K59" s="2"/>
      <c r="M59" s="2"/>
      <c r="O59" s="2"/>
      <c r="P59" s="2"/>
      <c r="R59" s="2"/>
      <c r="U59" s="2"/>
    </row>
    <row r="60" spans="1:22">
      <c r="K60" s="2"/>
      <c r="M60" s="2"/>
      <c r="O60" s="2"/>
      <c r="P60" s="2"/>
      <c r="R60" s="2"/>
      <c r="U60" s="2"/>
    </row>
    <row r="61" spans="1:22">
      <c r="K61" s="2"/>
      <c r="M61" s="2"/>
      <c r="O61" s="2"/>
      <c r="P61" s="2"/>
      <c r="R61" s="2"/>
      <c r="U61" s="2"/>
    </row>
    <row r="62" spans="1:22">
      <c r="K62" s="2"/>
      <c r="M62" s="2"/>
      <c r="O62" s="2"/>
      <c r="P62" s="2"/>
      <c r="R62" s="2"/>
      <c r="U62" s="2"/>
    </row>
    <row r="63" spans="1:22">
      <c r="K63" s="2"/>
      <c r="M63" s="2"/>
      <c r="O63" s="2"/>
      <c r="P63" s="2"/>
      <c r="R63" s="2"/>
      <c r="U63" s="2"/>
    </row>
    <row r="64" spans="1:22">
      <c r="K64" s="2"/>
      <c r="M64" s="2"/>
      <c r="O64" s="2"/>
      <c r="P64" s="2"/>
      <c r="R64" s="2"/>
      <c r="U64" s="2"/>
    </row>
    <row r="65" spans="11:21">
      <c r="K65" s="2"/>
      <c r="M65" s="2"/>
      <c r="O65" s="2"/>
      <c r="P65" s="2"/>
      <c r="R65" s="2"/>
      <c r="U65" s="2"/>
    </row>
    <row r="66" spans="11:21">
      <c r="K66" s="2"/>
      <c r="M66" s="2"/>
      <c r="O66" s="2"/>
      <c r="P66" s="2"/>
      <c r="R66" s="2"/>
      <c r="U66" s="2"/>
    </row>
    <row r="67" spans="11:21">
      <c r="K67" s="2"/>
      <c r="M67" s="2"/>
      <c r="O67" s="2"/>
      <c r="P67" s="2"/>
      <c r="R67" s="2"/>
      <c r="U67" s="2"/>
    </row>
    <row r="68" spans="11:21">
      <c r="K68" s="2"/>
      <c r="M68" s="2"/>
      <c r="O68" s="2"/>
      <c r="P68" s="2"/>
      <c r="R68" s="2"/>
      <c r="U68" s="2"/>
    </row>
    <row r="69" spans="11:21">
      <c r="K69" s="2"/>
      <c r="M69" s="2"/>
      <c r="O69" s="2"/>
      <c r="P69" s="2"/>
      <c r="R69" s="2"/>
      <c r="U69" s="2"/>
    </row>
    <row r="70" spans="11:21">
      <c r="K70" s="2"/>
      <c r="M70" s="2"/>
      <c r="O70" s="2"/>
      <c r="P70" s="2"/>
      <c r="R70" s="2"/>
      <c r="U70" s="2"/>
    </row>
    <row r="71" spans="11:21">
      <c r="K71" s="2"/>
      <c r="M71" s="2"/>
      <c r="O71" s="2"/>
      <c r="P71" s="2"/>
      <c r="R71" s="2"/>
      <c r="U71" s="2"/>
    </row>
    <row r="72" spans="11:21">
      <c r="K72" s="2"/>
      <c r="M72" s="2"/>
      <c r="O72" s="2"/>
      <c r="P72" s="2"/>
      <c r="R72" s="2"/>
      <c r="U72" s="2"/>
    </row>
    <row r="73" spans="11:21">
      <c r="K73" s="2"/>
      <c r="M73" s="2"/>
      <c r="O73" s="2"/>
      <c r="P73" s="2"/>
      <c r="R73" s="2"/>
      <c r="U73" s="2"/>
    </row>
    <row r="74" spans="11:21">
      <c r="K74" s="2"/>
      <c r="M74" s="2"/>
      <c r="O74" s="2"/>
      <c r="P74" s="2"/>
      <c r="R74" s="2"/>
      <c r="U74" s="2"/>
    </row>
    <row r="75" spans="11:21">
      <c r="K75" s="2"/>
      <c r="M75" s="2"/>
      <c r="O75" s="2"/>
      <c r="P75" s="2"/>
      <c r="R75" s="2"/>
      <c r="U75" s="2"/>
    </row>
    <row r="76" spans="11:21">
      <c r="K76" s="2"/>
      <c r="M76" s="2"/>
      <c r="O76" s="2"/>
      <c r="P76" s="2"/>
      <c r="R76" s="2"/>
      <c r="U76" s="2"/>
    </row>
    <row r="77" spans="11:21">
      <c r="K77" s="2"/>
      <c r="M77" s="2"/>
      <c r="O77" s="2"/>
      <c r="P77" s="2"/>
      <c r="R77" s="2"/>
      <c r="U77" s="2"/>
    </row>
    <row r="78" spans="11:21">
      <c r="K78" s="2"/>
      <c r="M78" s="2"/>
      <c r="O78" s="2"/>
      <c r="P78" s="2"/>
      <c r="R78" s="2"/>
      <c r="U78" s="2"/>
    </row>
    <row r="79" spans="11:21">
      <c r="K79" s="2"/>
      <c r="M79" s="2"/>
      <c r="O79" s="2"/>
      <c r="P79" s="2"/>
      <c r="R79" s="2"/>
      <c r="U79" s="2"/>
    </row>
    <row r="80" spans="11:21">
      <c r="K80" s="2"/>
      <c r="M80" s="2"/>
      <c r="O80" s="2"/>
      <c r="P80" s="2"/>
      <c r="R80" s="2"/>
      <c r="U80" s="2"/>
    </row>
    <row r="81" spans="11:21">
      <c r="K81" s="2"/>
      <c r="M81" s="2"/>
      <c r="O81" s="2"/>
      <c r="P81" s="2"/>
      <c r="R81" s="2"/>
      <c r="U81" s="2"/>
    </row>
    <row r="82" spans="11:21">
      <c r="K82" s="2"/>
      <c r="M82" s="2"/>
      <c r="O82" s="2"/>
      <c r="P82" s="2"/>
      <c r="R82" s="2"/>
      <c r="U82" s="2"/>
    </row>
    <row r="83" spans="11:21">
      <c r="K83" s="2"/>
      <c r="M83" s="2"/>
      <c r="O83" s="2"/>
      <c r="P83" s="2"/>
      <c r="R83" s="2"/>
      <c r="U83" s="2"/>
    </row>
    <row r="84" spans="11:21">
      <c r="K84" s="2"/>
      <c r="M84" s="2"/>
      <c r="O84" s="2"/>
      <c r="P84" s="2"/>
      <c r="R84" s="2"/>
      <c r="U84" s="2"/>
    </row>
    <row r="85" spans="11:21">
      <c r="K85" s="2"/>
      <c r="M85" s="2"/>
      <c r="O85" s="2"/>
      <c r="P85" s="2"/>
      <c r="R85" s="2"/>
      <c r="U85" s="2"/>
    </row>
    <row r="86" spans="11:21">
      <c r="K86" s="2"/>
      <c r="M86" s="2"/>
      <c r="O86" s="2"/>
      <c r="P86" s="2"/>
      <c r="R86" s="2"/>
      <c r="U86" s="2"/>
    </row>
    <row r="87" spans="11:21">
      <c r="K87" s="2"/>
      <c r="M87" s="2"/>
      <c r="O87" s="2"/>
      <c r="P87" s="2"/>
      <c r="R87" s="2"/>
      <c r="U87" s="2"/>
    </row>
    <row r="88" spans="11:21">
      <c r="K88" s="2"/>
      <c r="M88" s="2"/>
      <c r="O88" s="2"/>
      <c r="P88" s="2"/>
      <c r="R88" s="2"/>
      <c r="U88" s="2"/>
    </row>
    <row r="89" spans="11:21">
      <c r="K89" s="2"/>
      <c r="M89" s="2"/>
      <c r="O89" s="2"/>
      <c r="P89" s="2"/>
      <c r="R89" s="2"/>
      <c r="U89" s="2"/>
    </row>
    <row r="90" spans="11:21">
      <c r="K90" s="2"/>
      <c r="M90" s="2"/>
      <c r="O90" s="2"/>
      <c r="P90" s="2"/>
      <c r="R90" s="2"/>
      <c r="U90" s="2"/>
    </row>
    <row r="91" spans="11:21">
      <c r="K91" s="2"/>
      <c r="M91" s="2"/>
      <c r="O91" s="2"/>
      <c r="P91" s="2"/>
      <c r="R91" s="2"/>
      <c r="U91" s="2"/>
    </row>
    <row r="92" spans="11:21">
      <c r="K92" s="2"/>
      <c r="M92" s="2"/>
      <c r="O92" s="2"/>
      <c r="P92" s="2"/>
      <c r="R92" s="2"/>
      <c r="U92" s="2"/>
    </row>
    <row r="93" spans="11:21">
      <c r="K93" s="2"/>
      <c r="M93" s="2"/>
      <c r="O93" s="2"/>
      <c r="P93" s="2"/>
      <c r="R93" s="2"/>
      <c r="U93" s="2"/>
    </row>
    <row r="94" spans="11:21">
      <c r="K94" s="2"/>
      <c r="M94" s="2"/>
      <c r="O94" s="2"/>
      <c r="P94" s="2"/>
      <c r="R94" s="2"/>
      <c r="U94" s="2"/>
    </row>
    <row r="95" spans="11:21">
      <c r="K95" s="2"/>
      <c r="M95" s="2"/>
      <c r="O95" s="2"/>
      <c r="P95" s="2"/>
      <c r="R95" s="2"/>
      <c r="U95" s="2"/>
    </row>
    <row r="96" spans="11:21">
      <c r="K96" s="2"/>
      <c r="M96" s="2"/>
      <c r="O96" s="2"/>
      <c r="P96" s="2"/>
      <c r="R96" s="2"/>
      <c r="U96" s="2"/>
    </row>
    <row r="97" spans="11:21">
      <c r="K97" s="2"/>
      <c r="M97" s="2"/>
      <c r="O97" s="2"/>
      <c r="P97" s="2"/>
      <c r="R97" s="2"/>
      <c r="U97" s="2"/>
    </row>
    <row r="98" spans="11:21">
      <c r="K98" s="2"/>
      <c r="M98" s="2"/>
      <c r="O98" s="2"/>
      <c r="P98" s="2"/>
      <c r="R98" s="2"/>
      <c r="U98" s="2"/>
    </row>
    <row r="99" spans="11:21">
      <c r="K99" s="2"/>
      <c r="M99" s="2"/>
      <c r="O99" s="2"/>
      <c r="P99" s="2"/>
      <c r="R99" s="2"/>
      <c r="U99" s="2"/>
    </row>
    <row r="100" spans="11:21">
      <c r="K100" s="2"/>
      <c r="M100" s="2"/>
      <c r="O100" s="2"/>
      <c r="P100" s="2"/>
      <c r="R100" s="2"/>
      <c r="U100" s="2"/>
    </row>
    <row r="101" spans="11:21">
      <c r="K101" s="2"/>
      <c r="M101" s="2"/>
      <c r="O101" s="2"/>
      <c r="P101" s="2"/>
      <c r="R101" s="2"/>
      <c r="U101" s="2"/>
    </row>
    <row r="102" spans="11:21">
      <c r="K102" s="2"/>
      <c r="M102" s="2"/>
      <c r="O102" s="2"/>
      <c r="P102" s="2"/>
      <c r="R102" s="2"/>
      <c r="U102" s="2"/>
    </row>
    <row r="103" spans="11:21">
      <c r="K103" s="2"/>
      <c r="M103" s="2"/>
      <c r="O103" s="2"/>
      <c r="P103" s="2"/>
      <c r="R103" s="2"/>
      <c r="U103" s="2"/>
    </row>
    <row r="104" spans="11:21">
      <c r="K104" s="2"/>
      <c r="M104" s="2"/>
      <c r="O104" s="2"/>
      <c r="P104" s="2"/>
      <c r="R104" s="2"/>
      <c r="U104" s="2"/>
    </row>
    <row r="105" spans="11:21">
      <c r="K105" s="2"/>
      <c r="M105" s="2"/>
      <c r="O105" s="2"/>
      <c r="P105" s="2"/>
      <c r="R105" s="2"/>
      <c r="U105" s="2"/>
    </row>
    <row r="106" spans="11:21">
      <c r="K106" s="2"/>
      <c r="M106" s="2"/>
      <c r="O106" s="2"/>
      <c r="P106" s="2"/>
      <c r="R106" s="2"/>
      <c r="U106" s="2"/>
    </row>
    <row r="107" spans="11:21">
      <c r="K107" s="2"/>
      <c r="M107" s="2"/>
      <c r="O107" s="2"/>
      <c r="P107" s="2"/>
      <c r="R107" s="2"/>
      <c r="U107" s="2"/>
    </row>
    <row r="108" spans="11:21">
      <c r="K108" s="2"/>
      <c r="M108" s="2"/>
      <c r="O108" s="2"/>
      <c r="P108" s="2"/>
      <c r="R108" s="2"/>
      <c r="U108" s="2"/>
    </row>
    <row r="109" spans="11:21">
      <c r="K109" s="2"/>
      <c r="M109" s="2"/>
      <c r="O109" s="2"/>
      <c r="P109" s="2"/>
      <c r="R109" s="2"/>
      <c r="U109" s="2"/>
    </row>
    <row r="110" spans="11:21">
      <c r="K110" s="2"/>
      <c r="M110" s="2"/>
      <c r="O110" s="2"/>
      <c r="P110" s="2"/>
      <c r="R110" s="2"/>
      <c r="U110" s="2"/>
    </row>
    <row r="111" spans="11:21">
      <c r="K111" s="2"/>
      <c r="M111" s="2"/>
      <c r="O111" s="2"/>
      <c r="P111" s="2"/>
      <c r="R111" s="2"/>
      <c r="U111" s="2"/>
    </row>
    <row r="112" spans="11:21">
      <c r="K112" s="2"/>
      <c r="M112" s="2"/>
      <c r="O112" s="2"/>
      <c r="P112" s="2"/>
      <c r="R112" s="2"/>
      <c r="U112" s="2"/>
    </row>
    <row r="113" spans="11:21">
      <c r="K113" s="2"/>
      <c r="M113" s="2"/>
      <c r="O113" s="2"/>
      <c r="P113" s="2"/>
      <c r="R113" s="2"/>
      <c r="U113" s="2"/>
    </row>
    <row r="114" spans="11:21">
      <c r="K114" s="2"/>
      <c r="M114" s="2"/>
      <c r="O114" s="2"/>
      <c r="P114" s="2"/>
      <c r="R114" s="2"/>
      <c r="U114" s="2"/>
    </row>
    <row r="115" spans="11:21">
      <c r="K115" s="2"/>
      <c r="M115" s="2"/>
      <c r="O115" s="2"/>
      <c r="P115" s="2"/>
      <c r="R115" s="2"/>
      <c r="U115" s="2"/>
    </row>
    <row r="116" spans="11:21">
      <c r="K116" s="2"/>
      <c r="M116" s="2"/>
      <c r="O116" s="2"/>
      <c r="P116" s="2"/>
      <c r="R116" s="2"/>
      <c r="U116" s="2"/>
    </row>
    <row r="117" spans="11:21">
      <c r="K117" s="2"/>
      <c r="M117" s="2"/>
      <c r="O117" s="2"/>
      <c r="P117" s="2"/>
      <c r="R117" s="2"/>
      <c r="U117" s="2"/>
    </row>
    <row r="118" spans="11:21">
      <c r="K118" s="2"/>
      <c r="M118" s="2"/>
      <c r="O118" s="2"/>
      <c r="P118" s="2"/>
      <c r="R118" s="2"/>
      <c r="U118" s="2"/>
    </row>
    <row r="119" spans="11:21">
      <c r="K119" s="2"/>
      <c r="M119" s="2"/>
      <c r="O119" s="2"/>
      <c r="P119" s="2"/>
      <c r="R119" s="2"/>
      <c r="U119" s="2"/>
    </row>
    <row r="120" spans="11:21">
      <c r="K120" s="2"/>
      <c r="M120" s="2"/>
      <c r="O120" s="2"/>
      <c r="P120" s="2"/>
      <c r="R120" s="2"/>
      <c r="U120" s="2"/>
    </row>
    <row r="121" spans="11:21">
      <c r="K121" s="2"/>
      <c r="M121" s="2"/>
      <c r="O121" s="2"/>
      <c r="P121" s="2"/>
      <c r="R121" s="2"/>
      <c r="U121" s="2"/>
    </row>
    <row r="122" spans="11:21">
      <c r="K122" s="2"/>
      <c r="M122" s="2"/>
      <c r="O122" s="2"/>
      <c r="P122" s="2"/>
      <c r="R122" s="2"/>
      <c r="U122" s="2"/>
    </row>
    <row r="123" spans="11:21">
      <c r="K123" s="2"/>
      <c r="M123" s="2"/>
      <c r="O123" s="2"/>
      <c r="P123" s="2"/>
      <c r="R123" s="2"/>
      <c r="U123" s="2"/>
    </row>
    <row r="124" spans="11:21">
      <c r="K124" s="2"/>
      <c r="M124" s="2"/>
      <c r="O124" s="2"/>
      <c r="P124" s="2"/>
      <c r="R124" s="2"/>
      <c r="U124" s="2"/>
    </row>
    <row r="125" spans="11:21">
      <c r="K125" s="2"/>
      <c r="M125" s="2"/>
      <c r="O125" s="2"/>
      <c r="P125" s="2"/>
      <c r="R125" s="2"/>
      <c r="U125" s="2"/>
    </row>
    <row r="126" spans="11:21">
      <c r="K126" s="2"/>
      <c r="M126" s="2"/>
      <c r="O126" s="2"/>
      <c r="P126" s="2"/>
      <c r="R126" s="2"/>
      <c r="U126" s="2"/>
    </row>
    <row r="127" spans="11:21">
      <c r="K127" s="2"/>
      <c r="M127" s="2"/>
      <c r="O127" s="2"/>
      <c r="P127" s="2"/>
      <c r="R127" s="2"/>
      <c r="U127" s="2"/>
    </row>
    <row r="128" spans="11:21">
      <c r="K128" s="2"/>
      <c r="M128" s="2"/>
      <c r="O128" s="2"/>
      <c r="P128" s="2"/>
      <c r="R128" s="2"/>
      <c r="U128" s="2"/>
    </row>
    <row r="129" spans="11:21">
      <c r="K129" s="2"/>
      <c r="M129" s="2"/>
      <c r="O129" s="2"/>
      <c r="P129" s="2"/>
      <c r="R129" s="2"/>
      <c r="U129" s="2"/>
    </row>
    <row r="130" spans="11:21">
      <c r="K130" s="2"/>
      <c r="M130" s="2"/>
      <c r="O130" s="2"/>
      <c r="P130" s="2"/>
      <c r="R130" s="2"/>
      <c r="U130" s="2"/>
    </row>
    <row r="131" spans="11:21">
      <c r="K131" s="2"/>
      <c r="M131" s="2"/>
      <c r="O131" s="2"/>
      <c r="P131" s="2"/>
      <c r="R131" s="2"/>
      <c r="U131" s="2"/>
    </row>
    <row r="132" spans="11:21">
      <c r="K132" s="2"/>
      <c r="M132" s="2"/>
      <c r="O132" s="2"/>
      <c r="P132" s="2"/>
      <c r="R132" s="2"/>
      <c r="U132" s="2"/>
    </row>
    <row r="133" spans="11:21">
      <c r="K133" s="2"/>
      <c r="M133" s="2"/>
      <c r="O133" s="2"/>
      <c r="P133" s="2"/>
      <c r="R133" s="2"/>
      <c r="U133" s="2"/>
    </row>
    <row r="134" spans="11:21">
      <c r="K134" s="2"/>
      <c r="M134" s="2"/>
      <c r="O134" s="2"/>
      <c r="P134" s="2"/>
      <c r="R134" s="2"/>
      <c r="U134" s="2"/>
    </row>
    <row r="135" spans="11:21">
      <c r="K135" s="2"/>
      <c r="M135" s="2"/>
      <c r="O135" s="2"/>
      <c r="P135" s="2"/>
      <c r="R135" s="2"/>
      <c r="U135" s="2"/>
    </row>
    <row r="136" spans="11:21">
      <c r="K136" s="2"/>
      <c r="M136" s="2"/>
      <c r="O136" s="2"/>
      <c r="P136" s="2"/>
      <c r="R136" s="2"/>
      <c r="U136" s="2"/>
    </row>
    <row r="137" spans="11:21">
      <c r="K137" s="2"/>
      <c r="M137" s="2"/>
      <c r="O137" s="2"/>
      <c r="P137" s="2"/>
      <c r="R137" s="2"/>
      <c r="U137" s="2"/>
    </row>
    <row r="138" spans="11:21">
      <c r="K138" s="2"/>
      <c r="M138" s="2"/>
      <c r="O138" s="2"/>
      <c r="P138" s="2"/>
      <c r="R138" s="2"/>
      <c r="U138" s="2"/>
    </row>
    <row r="139" spans="11:21">
      <c r="K139" s="2"/>
      <c r="M139" s="2"/>
      <c r="O139" s="2"/>
      <c r="P139" s="2"/>
      <c r="R139" s="2"/>
      <c r="U139" s="2"/>
    </row>
    <row r="140" spans="11:21">
      <c r="K140" s="2"/>
      <c r="M140" s="2"/>
      <c r="O140" s="2"/>
      <c r="P140" s="2"/>
      <c r="R140" s="2"/>
      <c r="U140" s="2"/>
    </row>
    <row r="141" spans="11:21">
      <c r="K141" s="2"/>
      <c r="M141" s="2"/>
      <c r="O141" s="2"/>
      <c r="P141" s="2"/>
      <c r="R141" s="2"/>
      <c r="U141" s="2"/>
    </row>
    <row r="142" spans="11:21">
      <c r="K142" s="2"/>
      <c r="M142" s="2"/>
      <c r="O142" s="2"/>
      <c r="P142" s="2"/>
      <c r="R142" s="2"/>
      <c r="U142" s="2"/>
    </row>
    <row r="143" spans="11:21">
      <c r="K143" s="2"/>
      <c r="M143" s="2"/>
      <c r="O143" s="2"/>
      <c r="P143" s="2"/>
      <c r="R143" s="2"/>
      <c r="U143" s="2"/>
    </row>
    <row r="144" spans="11:21">
      <c r="K144" s="2"/>
      <c r="M144" s="2"/>
      <c r="O144" s="2"/>
      <c r="P144" s="2"/>
      <c r="R144" s="2"/>
      <c r="U144" s="2"/>
    </row>
    <row r="145" spans="11:21">
      <c r="K145" s="2"/>
      <c r="M145" s="2"/>
      <c r="O145" s="2"/>
      <c r="P145" s="2"/>
      <c r="R145" s="2"/>
      <c r="U145" s="2"/>
    </row>
    <row r="146" spans="11:21">
      <c r="K146" s="2"/>
      <c r="M146" s="2"/>
      <c r="O146" s="2"/>
      <c r="P146" s="2"/>
      <c r="R146" s="2"/>
      <c r="U146" s="2"/>
    </row>
    <row r="147" spans="11:21">
      <c r="K147" s="2"/>
      <c r="M147" s="2"/>
      <c r="O147" s="2"/>
      <c r="P147" s="2"/>
      <c r="R147" s="2"/>
      <c r="U147" s="2"/>
    </row>
    <row r="148" spans="11:21">
      <c r="K148" s="2"/>
      <c r="M148" s="2"/>
      <c r="O148" s="2"/>
      <c r="P148" s="2"/>
      <c r="R148" s="2"/>
      <c r="U148" s="2"/>
    </row>
    <row r="149" spans="11:21">
      <c r="K149" s="2"/>
      <c r="M149" s="2"/>
      <c r="O149" s="2"/>
      <c r="P149" s="2"/>
      <c r="R149" s="2"/>
      <c r="U149" s="2"/>
    </row>
    <row r="150" spans="11:21">
      <c r="K150" s="2"/>
      <c r="M150" s="2"/>
      <c r="O150" s="2"/>
      <c r="P150" s="2"/>
      <c r="R150" s="2"/>
      <c r="U150" s="2"/>
    </row>
    <row r="151" spans="11:21">
      <c r="K151" s="2"/>
      <c r="M151" s="2"/>
      <c r="O151" s="2"/>
      <c r="P151" s="2"/>
      <c r="R151" s="2"/>
      <c r="U151" s="2"/>
    </row>
    <row r="152" spans="11:21">
      <c r="K152" s="2"/>
      <c r="M152" s="2"/>
      <c r="O152" s="2"/>
      <c r="P152" s="2"/>
      <c r="R152" s="2"/>
      <c r="U152" s="2"/>
    </row>
    <row r="153" spans="11:21">
      <c r="K153" s="2"/>
      <c r="M153" s="2"/>
      <c r="O153" s="2"/>
      <c r="P153" s="2"/>
      <c r="R153" s="2"/>
      <c r="U153" s="2"/>
    </row>
    <row r="154" spans="11:21">
      <c r="K154" s="2"/>
      <c r="M154" s="2"/>
      <c r="O154" s="2"/>
      <c r="P154" s="2"/>
      <c r="R154" s="2"/>
      <c r="U154" s="2"/>
    </row>
    <row r="155" spans="11:21">
      <c r="K155" s="2"/>
      <c r="M155" s="2"/>
      <c r="O155" s="2"/>
      <c r="P155" s="2"/>
      <c r="R155" s="2"/>
      <c r="U155" s="2"/>
    </row>
    <row r="156" spans="11:21">
      <c r="K156" s="2"/>
      <c r="M156" s="2"/>
      <c r="O156" s="2"/>
      <c r="P156" s="2"/>
      <c r="R156" s="2"/>
      <c r="U156" s="2"/>
    </row>
    <row r="157" spans="11:21">
      <c r="K157" s="2"/>
      <c r="M157" s="2"/>
      <c r="O157" s="2"/>
      <c r="P157" s="2"/>
      <c r="R157" s="2"/>
      <c r="U157" s="2"/>
    </row>
    <row r="158" spans="11:21">
      <c r="K158" s="2"/>
      <c r="M158" s="2"/>
      <c r="O158" s="2"/>
      <c r="P158" s="2"/>
      <c r="R158" s="2"/>
      <c r="U158" s="2"/>
    </row>
    <row r="159" spans="11:21">
      <c r="K159" s="2"/>
      <c r="M159" s="2"/>
      <c r="O159" s="2"/>
      <c r="P159" s="2"/>
      <c r="R159" s="2"/>
      <c r="U159" s="2"/>
    </row>
    <row r="160" spans="11:21">
      <c r="K160" s="2"/>
      <c r="M160" s="2"/>
      <c r="O160" s="2"/>
      <c r="P160" s="2"/>
      <c r="R160" s="2"/>
      <c r="U160" s="2"/>
    </row>
    <row r="161" spans="11:21">
      <c r="K161" s="2"/>
      <c r="M161" s="2"/>
      <c r="O161" s="2"/>
      <c r="P161" s="2"/>
      <c r="R161" s="2"/>
      <c r="U161" s="2"/>
    </row>
    <row r="162" spans="11:21">
      <c r="K162" s="2"/>
      <c r="M162" s="2"/>
      <c r="O162" s="2"/>
      <c r="P162" s="2"/>
      <c r="R162" s="2"/>
      <c r="U162" s="2"/>
    </row>
    <row r="163" spans="11:21">
      <c r="K163" s="2"/>
      <c r="M163" s="2"/>
      <c r="O163" s="2"/>
      <c r="P163" s="2"/>
      <c r="R163" s="2"/>
      <c r="U163" s="2"/>
    </row>
    <row r="164" spans="11:21">
      <c r="K164" s="2"/>
      <c r="M164" s="2"/>
      <c r="O164" s="2"/>
      <c r="P164" s="2"/>
      <c r="R164" s="2"/>
      <c r="U164" s="2"/>
    </row>
    <row r="165" spans="11:21">
      <c r="K165" s="2"/>
      <c r="M165" s="2"/>
      <c r="O165" s="2"/>
      <c r="P165" s="2"/>
      <c r="R165" s="2"/>
      <c r="U165" s="2"/>
    </row>
    <row r="166" spans="11:21">
      <c r="K166" s="2"/>
      <c r="M166" s="2"/>
      <c r="O166" s="2"/>
      <c r="P166" s="2"/>
      <c r="R166" s="2"/>
      <c r="U166" s="2"/>
    </row>
    <row r="167" spans="11:21">
      <c r="K167" s="2"/>
      <c r="M167" s="2"/>
      <c r="O167" s="2"/>
      <c r="P167" s="2"/>
      <c r="R167" s="2"/>
      <c r="U167" s="2"/>
    </row>
    <row r="168" spans="11:21">
      <c r="K168" s="2"/>
      <c r="M168" s="2"/>
      <c r="O168" s="2"/>
      <c r="P168" s="2"/>
      <c r="R168" s="2"/>
      <c r="U168" s="2"/>
    </row>
    <row r="169" spans="11:21">
      <c r="K169" s="2"/>
      <c r="M169" s="2"/>
      <c r="O169" s="2"/>
      <c r="P169" s="2"/>
      <c r="R169" s="2"/>
      <c r="U169" s="2"/>
    </row>
    <row r="170" spans="11:21">
      <c r="K170" s="2"/>
      <c r="M170" s="2"/>
      <c r="O170" s="2"/>
      <c r="P170" s="2"/>
      <c r="R170" s="2"/>
      <c r="U170" s="2"/>
    </row>
    <row r="171" spans="11:21">
      <c r="K171" s="2"/>
      <c r="M171" s="2"/>
      <c r="O171" s="2"/>
      <c r="P171" s="2"/>
      <c r="R171" s="2"/>
      <c r="U171" s="2"/>
    </row>
    <row r="172" spans="11:21">
      <c r="K172" s="2"/>
      <c r="M172" s="2"/>
      <c r="O172" s="2"/>
      <c r="P172" s="2"/>
      <c r="R172" s="2"/>
      <c r="U172" s="2"/>
    </row>
    <row r="173" spans="11:21">
      <c r="K173" s="2"/>
      <c r="M173" s="2"/>
      <c r="O173" s="2"/>
      <c r="P173" s="2"/>
      <c r="R173" s="2"/>
      <c r="U173" s="2"/>
    </row>
    <row r="174" spans="11:21">
      <c r="K174" s="2"/>
      <c r="M174" s="2"/>
      <c r="O174" s="2"/>
      <c r="P174" s="2"/>
      <c r="R174" s="2"/>
      <c r="U174" s="2"/>
    </row>
    <row r="175" spans="11:21">
      <c r="K175" s="2"/>
      <c r="M175" s="2"/>
      <c r="O175" s="2"/>
      <c r="P175" s="2"/>
      <c r="R175" s="2"/>
      <c r="U175" s="2"/>
    </row>
    <row r="176" spans="11:21">
      <c r="K176" s="2"/>
      <c r="M176" s="2"/>
      <c r="O176" s="2"/>
      <c r="P176" s="2"/>
      <c r="R176" s="2"/>
      <c r="U176" s="2"/>
    </row>
    <row r="177" spans="11:21">
      <c r="K177" s="2"/>
      <c r="M177" s="2"/>
      <c r="O177" s="2"/>
      <c r="P177" s="2"/>
      <c r="R177" s="2"/>
      <c r="U177" s="2"/>
    </row>
    <row r="178" spans="11:21">
      <c r="K178" s="2"/>
      <c r="M178" s="2"/>
      <c r="O178" s="2"/>
      <c r="P178" s="2"/>
      <c r="R178" s="2"/>
      <c r="U178" s="2"/>
    </row>
    <row r="179" spans="11:21">
      <c r="K179" s="2"/>
      <c r="M179" s="2"/>
      <c r="O179" s="2"/>
      <c r="P179" s="2"/>
      <c r="R179" s="2"/>
      <c r="U179" s="2"/>
    </row>
    <row r="180" spans="11:21">
      <c r="K180" s="2"/>
      <c r="M180" s="2"/>
      <c r="O180" s="2"/>
      <c r="P180" s="2"/>
      <c r="R180" s="2"/>
      <c r="U180" s="2"/>
    </row>
    <row r="181" spans="11:21">
      <c r="K181" s="2"/>
      <c r="M181" s="2"/>
      <c r="O181" s="2"/>
      <c r="P181" s="2"/>
      <c r="R181" s="2"/>
      <c r="U181" s="2"/>
    </row>
    <row r="182" spans="11:21">
      <c r="K182" s="2"/>
      <c r="M182" s="2"/>
      <c r="O182" s="2"/>
      <c r="P182" s="2"/>
      <c r="R182" s="2"/>
      <c r="U182" s="2"/>
    </row>
    <row r="183" spans="11:21">
      <c r="K183" s="2"/>
      <c r="M183" s="2"/>
      <c r="O183" s="2"/>
      <c r="P183" s="2"/>
      <c r="R183" s="2"/>
      <c r="U183" s="2"/>
    </row>
    <row r="184" spans="11:21">
      <c r="K184" s="2"/>
      <c r="M184" s="2"/>
      <c r="O184" s="2"/>
      <c r="P184" s="2"/>
      <c r="R184" s="2"/>
      <c r="U184" s="2"/>
    </row>
    <row r="185" spans="11:21">
      <c r="K185" s="2"/>
      <c r="M185" s="2"/>
      <c r="O185" s="2"/>
      <c r="P185" s="2"/>
      <c r="R185" s="2"/>
      <c r="U185" s="2"/>
    </row>
    <row r="186" spans="11:21">
      <c r="K186" s="2"/>
      <c r="M186" s="2"/>
      <c r="O186" s="2"/>
      <c r="P186" s="2"/>
      <c r="R186" s="2"/>
      <c r="U186" s="2"/>
    </row>
    <row r="187" spans="11:21">
      <c r="K187" s="2"/>
      <c r="M187" s="2"/>
      <c r="O187" s="2"/>
      <c r="P187" s="2"/>
      <c r="R187" s="2"/>
      <c r="U187" s="2"/>
    </row>
    <row r="188" spans="11:21">
      <c r="K188" s="2"/>
      <c r="M188" s="2"/>
      <c r="O188" s="2"/>
      <c r="P188" s="2"/>
      <c r="R188" s="2"/>
      <c r="U188" s="2"/>
    </row>
    <row r="189" spans="11:21">
      <c r="K189" s="2"/>
      <c r="M189" s="2"/>
      <c r="O189" s="2"/>
      <c r="P189" s="2"/>
      <c r="R189" s="2"/>
      <c r="U189" s="2"/>
    </row>
    <row r="190" spans="11:21">
      <c r="K190" s="2"/>
      <c r="M190" s="2"/>
      <c r="O190" s="2"/>
      <c r="P190" s="2"/>
      <c r="R190" s="2"/>
      <c r="U190" s="2"/>
    </row>
    <row r="191" spans="11:21">
      <c r="K191" s="2"/>
      <c r="M191" s="2"/>
      <c r="O191" s="2"/>
      <c r="P191" s="2"/>
      <c r="R191" s="2"/>
      <c r="U191" s="2"/>
    </row>
    <row r="192" spans="11:21">
      <c r="K192" s="2"/>
      <c r="M192" s="2"/>
      <c r="O192" s="2"/>
      <c r="P192" s="2"/>
      <c r="R192" s="2"/>
      <c r="U192" s="2"/>
    </row>
    <row r="193" spans="11:21">
      <c r="K193" s="2"/>
      <c r="M193" s="2"/>
      <c r="O193" s="2"/>
      <c r="P193" s="2"/>
      <c r="R193" s="2"/>
      <c r="U193" s="2"/>
    </row>
    <row r="194" spans="11:21">
      <c r="K194" s="2"/>
      <c r="M194" s="2"/>
      <c r="O194" s="2"/>
      <c r="P194" s="2"/>
      <c r="R194" s="2"/>
      <c r="U194" s="2"/>
    </row>
    <row r="195" spans="11:21">
      <c r="K195" s="2"/>
      <c r="M195" s="2"/>
      <c r="O195" s="2"/>
      <c r="P195" s="2"/>
      <c r="R195" s="2"/>
      <c r="U195" s="2"/>
    </row>
    <row r="196" spans="11:21">
      <c r="K196" s="2"/>
      <c r="M196" s="2"/>
      <c r="O196" s="2"/>
      <c r="P196" s="2"/>
      <c r="R196" s="2"/>
      <c r="U196" s="2"/>
    </row>
    <row r="197" spans="11:21">
      <c r="K197" s="2"/>
      <c r="M197" s="2"/>
      <c r="O197" s="2"/>
      <c r="P197" s="2"/>
      <c r="R197" s="2"/>
      <c r="U197" s="2"/>
    </row>
    <row r="198" spans="11:21">
      <c r="K198" s="2"/>
      <c r="M198" s="2"/>
      <c r="O198" s="2"/>
      <c r="P198" s="2"/>
      <c r="R198" s="2"/>
      <c r="U198" s="2"/>
    </row>
    <row r="199" spans="11:21">
      <c r="K199" s="2"/>
      <c r="M199" s="2"/>
      <c r="O199" s="2"/>
      <c r="P199" s="2"/>
      <c r="R199" s="2"/>
      <c r="U199" s="2"/>
    </row>
    <row r="200" spans="11:21">
      <c r="K200" s="2"/>
      <c r="M200" s="2"/>
      <c r="O200" s="2"/>
      <c r="P200" s="2"/>
      <c r="R200" s="2"/>
      <c r="U200" s="2"/>
    </row>
    <row r="201" spans="11:21">
      <c r="K201" s="2"/>
      <c r="M201" s="2"/>
      <c r="O201" s="2"/>
      <c r="P201" s="2"/>
      <c r="R201" s="2"/>
      <c r="U201" s="2"/>
    </row>
    <row r="202" spans="11:21">
      <c r="K202" s="2"/>
      <c r="M202" s="2"/>
      <c r="O202" s="2"/>
      <c r="P202" s="2"/>
      <c r="R202" s="2"/>
      <c r="U202" s="2"/>
    </row>
    <row r="203" spans="11:21">
      <c r="K203" s="2"/>
      <c r="M203" s="2"/>
      <c r="O203" s="2"/>
      <c r="P203" s="2"/>
      <c r="R203" s="2"/>
      <c r="U203" s="2"/>
    </row>
    <row r="204" spans="11:21">
      <c r="K204" s="2"/>
      <c r="M204" s="2"/>
      <c r="O204" s="2"/>
      <c r="P204" s="2"/>
      <c r="R204" s="2"/>
      <c r="U204" s="2"/>
    </row>
    <row r="205" spans="11:21">
      <c r="K205" s="2"/>
      <c r="M205" s="2"/>
      <c r="O205" s="2"/>
      <c r="P205" s="2"/>
      <c r="R205" s="2"/>
      <c r="U205" s="2"/>
    </row>
    <row r="206" spans="11:21">
      <c r="K206" s="2"/>
      <c r="M206" s="2"/>
      <c r="O206" s="2"/>
      <c r="P206" s="2"/>
      <c r="R206" s="2"/>
      <c r="U206" s="2"/>
    </row>
    <row r="207" spans="11:21">
      <c r="K207" s="2"/>
      <c r="M207" s="2"/>
      <c r="O207" s="2"/>
      <c r="P207" s="2"/>
      <c r="R207" s="2"/>
      <c r="U207" s="2"/>
    </row>
    <row r="208" spans="11:21">
      <c r="K208" s="2"/>
      <c r="M208" s="2"/>
      <c r="O208" s="2"/>
      <c r="P208" s="2"/>
      <c r="R208" s="2"/>
      <c r="U208" s="2"/>
    </row>
    <row r="209" spans="11:21">
      <c r="K209" s="2"/>
      <c r="M209" s="2"/>
      <c r="O209" s="2"/>
      <c r="P209" s="2"/>
      <c r="R209" s="2"/>
      <c r="U209" s="2"/>
    </row>
    <row r="210" spans="11:21">
      <c r="K210" s="2"/>
      <c r="M210" s="2"/>
      <c r="O210" s="2"/>
      <c r="P210" s="2"/>
      <c r="R210" s="2"/>
      <c r="U210" s="2"/>
    </row>
    <row r="211" spans="11:21">
      <c r="K211" s="2"/>
      <c r="M211" s="2"/>
      <c r="O211" s="2"/>
      <c r="P211" s="2"/>
      <c r="R211" s="2"/>
      <c r="U211" s="2"/>
    </row>
    <row r="212" spans="11:21">
      <c r="K212" s="2"/>
      <c r="M212" s="2"/>
      <c r="O212" s="2"/>
      <c r="P212" s="2"/>
      <c r="R212" s="2"/>
      <c r="U212" s="2"/>
    </row>
    <row r="213" spans="11:21">
      <c r="K213" s="2"/>
      <c r="M213" s="2"/>
      <c r="O213" s="2"/>
      <c r="P213" s="2"/>
      <c r="R213" s="2"/>
      <c r="U213" s="2"/>
    </row>
    <row r="214" spans="11:21">
      <c r="K214" s="2"/>
      <c r="M214" s="2"/>
      <c r="O214" s="2"/>
      <c r="P214" s="2"/>
      <c r="R214" s="2"/>
      <c r="U214" s="2"/>
    </row>
    <row r="215" spans="11:21">
      <c r="K215" s="2"/>
      <c r="M215" s="2"/>
      <c r="O215" s="2"/>
      <c r="P215" s="2"/>
      <c r="R215" s="2"/>
      <c r="U215" s="2"/>
    </row>
    <row r="216" spans="11:21">
      <c r="K216" s="2"/>
      <c r="M216" s="2"/>
      <c r="O216" s="2"/>
      <c r="P216" s="2"/>
      <c r="R216" s="2"/>
      <c r="U216" s="2"/>
    </row>
    <row r="217" spans="11:21">
      <c r="K217" s="2"/>
      <c r="M217" s="2"/>
      <c r="O217" s="2"/>
      <c r="P217" s="2"/>
      <c r="R217" s="2"/>
      <c r="U217" s="2"/>
    </row>
    <row r="218" spans="11:21">
      <c r="K218" s="2"/>
      <c r="M218" s="2"/>
      <c r="O218" s="2"/>
      <c r="P218" s="2"/>
      <c r="R218" s="2"/>
      <c r="U218" s="2"/>
    </row>
    <row r="219" spans="11:21">
      <c r="K219" s="2"/>
      <c r="M219" s="2"/>
      <c r="O219" s="2"/>
      <c r="P219" s="2"/>
      <c r="R219" s="2"/>
      <c r="U219" s="2"/>
    </row>
    <row r="220" spans="11:21">
      <c r="K220" s="2"/>
      <c r="M220" s="2"/>
      <c r="O220" s="2"/>
      <c r="P220" s="2"/>
      <c r="R220" s="2"/>
      <c r="U220" s="2"/>
    </row>
    <row r="221" spans="11:21">
      <c r="K221" s="2"/>
      <c r="M221" s="2"/>
      <c r="O221" s="2"/>
      <c r="P221" s="2"/>
      <c r="R221" s="2"/>
      <c r="U221" s="2"/>
    </row>
    <row r="222" spans="11:21">
      <c r="K222" s="2"/>
      <c r="M222" s="2"/>
      <c r="O222" s="2"/>
      <c r="P222" s="2"/>
      <c r="R222" s="2"/>
      <c r="U222" s="2"/>
    </row>
    <row r="223" spans="11:21">
      <c r="K223" s="2"/>
      <c r="M223" s="2"/>
      <c r="O223" s="2"/>
      <c r="P223" s="2"/>
      <c r="R223" s="2"/>
      <c r="U223" s="2"/>
    </row>
    <row r="224" spans="11:21">
      <c r="K224" s="2"/>
      <c r="M224" s="2"/>
      <c r="O224" s="2"/>
      <c r="P224" s="2"/>
      <c r="R224" s="2"/>
      <c r="U224" s="2"/>
    </row>
    <row r="225" spans="11:21">
      <c r="K225" s="2"/>
      <c r="M225" s="2"/>
      <c r="O225" s="2"/>
      <c r="P225" s="2"/>
      <c r="R225" s="2"/>
      <c r="U225" s="2"/>
    </row>
    <row r="226" spans="11:21">
      <c r="K226" s="2"/>
      <c r="M226" s="2"/>
      <c r="O226" s="2"/>
      <c r="P226" s="2"/>
      <c r="R226" s="2"/>
      <c r="U226" s="2"/>
    </row>
    <row r="227" spans="11:21">
      <c r="K227" s="2"/>
      <c r="M227" s="2"/>
      <c r="O227" s="2"/>
      <c r="P227" s="2"/>
      <c r="R227" s="2"/>
      <c r="U227" s="2"/>
    </row>
    <row r="228" spans="11:21">
      <c r="K228" s="2"/>
      <c r="M228" s="2"/>
      <c r="O228" s="2"/>
      <c r="P228" s="2"/>
      <c r="R228" s="2"/>
      <c r="U228" s="2"/>
    </row>
    <row r="229" spans="11:21">
      <c r="K229" s="2"/>
      <c r="M229" s="2"/>
      <c r="O229" s="2"/>
      <c r="P229" s="2"/>
      <c r="R229" s="2"/>
      <c r="U229" s="2"/>
    </row>
    <row r="230" spans="11:21">
      <c r="K230" s="2"/>
      <c r="M230" s="2"/>
      <c r="O230" s="2"/>
      <c r="P230" s="2"/>
      <c r="R230" s="2"/>
      <c r="U230" s="2"/>
    </row>
    <row r="231" spans="11:21">
      <c r="K231" s="2"/>
      <c r="M231" s="2"/>
      <c r="O231" s="2"/>
      <c r="P231" s="2"/>
      <c r="R231" s="2"/>
      <c r="U231" s="2"/>
    </row>
    <row r="232" spans="11:21">
      <c r="K232" s="2"/>
      <c r="M232" s="2"/>
      <c r="O232" s="2"/>
      <c r="P232" s="2"/>
      <c r="R232" s="2"/>
      <c r="U232" s="2"/>
    </row>
    <row r="233" spans="11:21">
      <c r="K233" s="2"/>
      <c r="M233" s="2"/>
      <c r="O233" s="2"/>
      <c r="P233" s="2"/>
      <c r="R233" s="2"/>
      <c r="U233" s="2"/>
    </row>
    <row r="234" spans="11:21">
      <c r="K234" s="2"/>
      <c r="M234" s="2"/>
      <c r="O234" s="2"/>
      <c r="P234" s="2"/>
      <c r="R234" s="2"/>
      <c r="U234" s="2"/>
    </row>
    <row r="235" spans="11:21">
      <c r="K235" s="2"/>
      <c r="M235" s="2"/>
      <c r="O235" s="2"/>
      <c r="P235" s="2"/>
      <c r="R235" s="2"/>
      <c r="U235" s="2"/>
    </row>
    <row r="236" spans="11:21">
      <c r="K236" s="2"/>
      <c r="M236" s="2"/>
      <c r="O236" s="2"/>
      <c r="P236" s="2"/>
      <c r="R236" s="2"/>
      <c r="U236" s="2"/>
    </row>
    <row r="237" spans="11:21">
      <c r="K237" s="2"/>
      <c r="M237" s="2"/>
      <c r="O237" s="2"/>
      <c r="P237" s="2"/>
      <c r="R237" s="2"/>
      <c r="U237" s="2"/>
    </row>
    <row r="238" spans="11:21">
      <c r="K238" s="2"/>
      <c r="M238" s="2"/>
      <c r="O238" s="2"/>
      <c r="P238" s="2"/>
      <c r="R238" s="2"/>
      <c r="U238" s="2"/>
    </row>
    <row r="239" spans="11:21">
      <c r="K239" s="2"/>
      <c r="M239" s="2"/>
      <c r="O239" s="2"/>
      <c r="P239" s="2"/>
      <c r="R239" s="2"/>
      <c r="U239" s="2"/>
    </row>
    <row r="240" spans="11:21">
      <c r="K240" s="2"/>
      <c r="M240" s="2"/>
      <c r="O240" s="2"/>
      <c r="P240" s="2"/>
      <c r="R240" s="2"/>
      <c r="U240" s="2"/>
    </row>
    <row r="241" spans="11:21">
      <c r="K241" s="2"/>
      <c r="M241" s="2"/>
      <c r="O241" s="2"/>
      <c r="P241" s="2"/>
      <c r="R241" s="2"/>
      <c r="U241" s="2"/>
    </row>
    <row r="242" spans="11:21">
      <c r="K242" s="2"/>
      <c r="M242" s="2"/>
      <c r="O242" s="2"/>
      <c r="P242" s="2"/>
      <c r="R242" s="2"/>
      <c r="U242" s="2"/>
    </row>
    <row r="243" spans="11:21">
      <c r="K243" s="2"/>
      <c r="M243" s="2"/>
      <c r="O243" s="2"/>
      <c r="P243" s="2"/>
      <c r="R243" s="2"/>
      <c r="U243" s="2"/>
    </row>
    <row r="244" spans="11:21">
      <c r="K244" s="2"/>
      <c r="M244" s="2"/>
      <c r="O244" s="2"/>
      <c r="P244" s="2"/>
      <c r="R244" s="2"/>
      <c r="U244" s="2"/>
    </row>
    <row r="245" spans="11:21">
      <c r="K245" s="2"/>
      <c r="M245" s="2"/>
      <c r="O245" s="2"/>
      <c r="P245" s="2"/>
      <c r="R245" s="2"/>
      <c r="U245" s="2"/>
    </row>
    <row r="246" spans="11:21">
      <c r="K246" s="2"/>
      <c r="M246" s="2"/>
      <c r="O246" s="2"/>
      <c r="P246" s="2"/>
      <c r="R246" s="2"/>
      <c r="U246" s="2"/>
    </row>
    <row r="247" spans="11:21">
      <c r="K247" s="2"/>
      <c r="M247" s="2"/>
      <c r="O247" s="2"/>
      <c r="P247" s="2"/>
      <c r="R247" s="2"/>
      <c r="U247" s="2"/>
    </row>
    <row r="248" spans="11:21">
      <c r="K248" s="2"/>
      <c r="M248" s="2"/>
      <c r="O248" s="2"/>
      <c r="P248" s="2"/>
      <c r="R248" s="2"/>
      <c r="U248" s="2"/>
    </row>
    <row r="249" spans="11:21">
      <c r="K249" s="2"/>
      <c r="M249" s="2"/>
      <c r="O249" s="2"/>
      <c r="P249" s="2"/>
      <c r="R249" s="2"/>
      <c r="U249" s="2"/>
    </row>
    <row r="250" spans="11:21">
      <c r="K250" s="2"/>
      <c r="M250" s="2"/>
      <c r="O250" s="2"/>
      <c r="P250" s="2"/>
      <c r="R250" s="2"/>
      <c r="U250" s="2"/>
    </row>
    <row r="251" spans="11:21">
      <c r="K251" s="2"/>
      <c r="M251" s="2"/>
      <c r="O251" s="2"/>
      <c r="P251" s="2"/>
      <c r="R251" s="2"/>
      <c r="U251" s="2"/>
    </row>
    <row r="252" spans="11:21">
      <c r="K252" s="2"/>
      <c r="M252" s="2"/>
      <c r="O252" s="2"/>
      <c r="P252" s="2"/>
      <c r="R252" s="2"/>
      <c r="U252" s="2"/>
    </row>
    <row r="253" spans="11:21">
      <c r="K253" s="2"/>
      <c r="M253" s="2"/>
      <c r="O253" s="2"/>
      <c r="P253" s="2"/>
      <c r="R253" s="2"/>
      <c r="U253" s="2"/>
    </row>
    <row r="254" spans="11:21">
      <c r="K254" s="2"/>
      <c r="M254" s="2"/>
      <c r="O254" s="2"/>
      <c r="P254" s="2"/>
      <c r="R254" s="2"/>
      <c r="U254" s="2"/>
    </row>
    <row r="255" spans="11:21">
      <c r="K255" s="2"/>
      <c r="M255" s="2"/>
      <c r="O255" s="2"/>
      <c r="P255" s="2"/>
      <c r="R255" s="2"/>
      <c r="U255" s="2"/>
    </row>
    <row r="256" spans="11:21">
      <c r="K256" s="2"/>
      <c r="M256" s="2"/>
      <c r="O256" s="2"/>
      <c r="P256" s="2"/>
      <c r="R256" s="2"/>
      <c r="U256" s="2"/>
    </row>
    <row r="257" spans="11:21">
      <c r="K257" s="2"/>
      <c r="M257" s="2"/>
      <c r="O257" s="2"/>
      <c r="P257" s="2"/>
      <c r="R257" s="2"/>
      <c r="U257" s="2"/>
    </row>
    <row r="258" spans="11:21">
      <c r="K258" s="2"/>
      <c r="M258" s="2"/>
      <c r="O258" s="2"/>
      <c r="P258" s="2"/>
      <c r="R258" s="2"/>
      <c r="U258" s="2"/>
    </row>
    <row r="259" spans="11:21">
      <c r="K259" s="2"/>
      <c r="M259" s="2"/>
      <c r="O259" s="2"/>
      <c r="P259" s="2"/>
      <c r="R259" s="2"/>
      <c r="U259" s="2"/>
    </row>
    <row r="260" spans="11:21">
      <c r="K260" s="2"/>
      <c r="M260" s="2"/>
      <c r="O260" s="2"/>
      <c r="P260" s="2"/>
      <c r="R260" s="2"/>
      <c r="U260" s="2"/>
    </row>
    <row r="261" spans="11:21">
      <c r="K261" s="2"/>
      <c r="M261" s="2"/>
      <c r="O261" s="2"/>
      <c r="P261" s="2"/>
      <c r="R261" s="2"/>
      <c r="U261" s="2"/>
    </row>
    <row r="262" spans="11:21">
      <c r="K262" s="2"/>
      <c r="M262" s="2"/>
      <c r="O262" s="2"/>
      <c r="P262" s="2"/>
      <c r="R262" s="2"/>
      <c r="U262" s="2"/>
    </row>
    <row r="263" spans="11:21">
      <c r="K263" s="2"/>
      <c r="M263" s="2"/>
      <c r="O263" s="2"/>
      <c r="P263" s="2"/>
      <c r="R263" s="2"/>
      <c r="U263" s="2"/>
    </row>
    <row r="264" spans="11:21">
      <c r="K264" s="2"/>
      <c r="M264" s="2"/>
      <c r="O264" s="2"/>
      <c r="P264" s="2"/>
      <c r="R264" s="2"/>
      <c r="U264" s="2"/>
    </row>
    <row r="265" spans="11:21">
      <c r="K265" s="2"/>
      <c r="M265" s="2"/>
      <c r="O265" s="2"/>
      <c r="P265" s="2"/>
      <c r="R265" s="2"/>
      <c r="U265" s="2"/>
    </row>
    <row r="266" spans="11:21">
      <c r="K266" s="2"/>
      <c r="M266" s="2"/>
      <c r="O266" s="2"/>
      <c r="P266" s="2"/>
      <c r="R266" s="2"/>
      <c r="U266" s="2"/>
    </row>
    <row r="267" spans="11:21">
      <c r="K267" s="2"/>
      <c r="M267" s="2"/>
      <c r="O267" s="2"/>
      <c r="P267" s="2"/>
      <c r="R267" s="2"/>
      <c r="U267" s="2"/>
    </row>
    <row r="268" spans="11:21">
      <c r="K268" s="2"/>
      <c r="M268" s="2"/>
      <c r="O268" s="2"/>
      <c r="P268" s="2"/>
      <c r="R268" s="2"/>
      <c r="U268" s="2"/>
    </row>
    <row r="269" spans="11:21">
      <c r="K269" s="2"/>
      <c r="M269" s="2"/>
      <c r="O269" s="2"/>
      <c r="P269" s="2"/>
      <c r="R269" s="2"/>
      <c r="U269" s="2"/>
    </row>
    <row r="270" spans="11:21">
      <c r="K270" s="2"/>
      <c r="M270" s="2"/>
      <c r="O270" s="2"/>
      <c r="P270" s="2"/>
      <c r="R270" s="2"/>
      <c r="U270" s="2"/>
    </row>
    <row r="271" spans="11:21">
      <c r="K271" s="2"/>
      <c r="M271" s="2"/>
      <c r="O271" s="2"/>
      <c r="P271" s="2"/>
      <c r="R271" s="2"/>
      <c r="U271" s="2"/>
    </row>
    <row r="272" spans="11:21">
      <c r="K272" s="2"/>
      <c r="M272" s="2"/>
      <c r="O272" s="2"/>
      <c r="P272" s="2"/>
      <c r="R272" s="2"/>
      <c r="U272" s="2"/>
    </row>
    <row r="273" spans="11:21">
      <c r="K273" s="2"/>
      <c r="M273" s="2"/>
      <c r="O273" s="2"/>
      <c r="P273" s="2"/>
      <c r="R273" s="2"/>
      <c r="U273" s="2"/>
    </row>
    <row r="274" spans="11:21">
      <c r="K274" s="2"/>
      <c r="M274" s="2"/>
      <c r="O274" s="2"/>
      <c r="P274" s="2"/>
      <c r="R274" s="2"/>
      <c r="U274" s="2"/>
    </row>
    <row r="275" spans="11:21">
      <c r="K275" s="2"/>
      <c r="M275" s="2"/>
      <c r="O275" s="2"/>
      <c r="P275" s="2"/>
      <c r="R275" s="2"/>
      <c r="U275" s="2"/>
    </row>
    <row r="276" spans="11:21">
      <c r="K276" s="2"/>
      <c r="M276" s="2"/>
      <c r="O276" s="2"/>
      <c r="P276" s="2"/>
      <c r="R276" s="2"/>
      <c r="U276" s="2"/>
    </row>
    <row r="277" spans="11:21">
      <c r="K277" s="2"/>
      <c r="M277" s="2"/>
      <c r="O277" s="2"/>
      <c r="P277" s="2"/>
      <c r="R277" s="2"/>
      <c r="U277" s="2"/>
    </row>
    <row r="278" spans="11:21">
      <c r="K278" s="2"/>
      <c r="M278" s="2"/>
      <c r="O278" s="2"/>
      <c r="P278" s="2"/>
      <c r="R278" s="2"/>
      <c r="U278" s="2"/>
    </row>
    <row r="279" spans="11:21">
      <c r="K279" s="2"/>
      <c r="M279" s="2"/>
      <c r="O279" s="2"/>
      <c r="P279" s="2"/>
      <c r="R279" s="2"/>
      <c r="U279" s="2"/>
    </row>
    <row r="280" spans="11:21">
      <c r="K280" s="2"/>
      <c r="M280" s="2"/>
      <c r="O280" s="2"/>
      <c r="P280" s="2"/>
      <c r="R280" s="2"/>
      <c r="U280" s="2"/>
    </row>
    <row r="281" spans="11:21">
      <c r="K281" s="2"/>
      <c r="M281" s="2"/>
      <c r="O281" s="2"/>
      <c r="P281" s="2"/>
      <c r="R281" s="2"/>
      <c r="U281" s="2"/>
    </row>
    <row r="282" spans="11:21">
      <c r="K282" s="2"/>
      <c r="M282" s="2"/>
      <c r="O282" s="2"/>
      <c r="P282" s="2"/>
      <c r="R282" s="2"/>
      <c r="U282" s="2"/>
    </row>
    <row r="283" spans="11:21">
      <c r="K283" s="2"/>
      <c r="M283" s="2"/>
      <c r="O283" s="2"/>
      <c r="P283" s="2"/>
      <c r="R283" s="2"/>
      <c r="U283" s="2"/>
    </row>
    <row r="284" spans="11:21">
      <c r="K284" s="2"/>
      <c r="M284" s="2"/>
      <c r="O284" s="2"/>
      <c r="P284" s="2"/>
      <c r="R284" s="2"/>
      <c r="U284" s="2"/>
    </row>
    <row r="285" spans="11:21">
      <c r="K285" s="2"/>
      <c r="M285" s="2"/>
      <c r="O285" s="2"/>
      <c r="P285" s="2"/>
      <c r="R285" s="2"/>
      <c r="U285" s="2"/>
    </row>
    <row r="286" spans="11:21">
      <c r="K286" s="2"/>
      <c r="M286" s="2"/>
      <c r="O286" s="2"/>
      <c r="P286" s="2"/>
      <c r="R286" s="2"/>
      <c r="U286" s="2"/>
    </row>
    <row r="287" spans="11:21">
      <c r="K287" s="2"/>
      <c r="M287" s="2"/>
      <c r="O287" s="2"/>
      <c r="P287" s="2"/>
      <c r="R287" s="2"/>
      <c r="U287" s="2"/>
    </row>
    <row r="288" spans="11:21">
      <c r="K288" s="2"/>
      <c r="M288" s="2"/>
      <c r="O288" s="2"/>
      <c r="P288" s="2"/>
      <c r="R288" s="2"/>
      <c r="U288" s="2"/>
    </row>
    <row r="289" spans="11:21">
      <c r="K289" s="2"/>
      <c r="M289" s="2"/>
      <c r="O289" s="2"/>
      <c r="P289" s="2"/>
      <c r="R289" s="2"/>
      <c r="U289" s="2"/>
    </row>
    <row r="290" spans="11:21">
      <c r="K290" s="2"/>
      <c r="M290" s="2"/>
      <c r="O290" s="2"/>
      <c r="P290" s="2"/>
      <c r="R290" s="2"/>
      <c r="U290" s="2"/>
    </row>
    <row r="291" spans="11:21">
      <c r="K291" s="2"/>
      <c r="M291" s="2"/>
      <c r="O291" s="2"/>
      <c r="P291" s="2"/>
      <c r="R291" s="2"/>
      <c r="U291" s="2"/>
    </row>
    <row r="292" spans="11:21">
      <c r="K292" s="2"/>
      <c r="M292" s="2"/>
      <c r="O292" s="2"/>
      <c r="P292" s="2"/>
      <c r="R292" s="2"/>
      <c r="U292" s="2"/>
    </row>
    <row r="293" spans="11:21">
      <c r="K293" s="2"/>
      <c r="M293" s="2"/>
      <c r="O293" s="2"/>
      <c r="P293" s="2"/>
      <c r="R293" s="2"/>
      <c r="U293" s="2"/>
    </row>
    <row r="294" spans="11:21">
      <c r="K294" s="2"/>
      <c r="M294" s="2"/>
      <c r="O294" s="2"/>
      <c r="P294" s="2"/>
      <c r="R294" s="2"/>
      <c r="U294" s="2"/>
    </row>
    <row r="295" spans="11:21">
      <c r="K295" s="2"/>
      <c r="M295" s="2"/>
      <c r="O295" s="2"/>
      <c r="P295" s="2"/>
      <c r="R295" s="2"/>
      <c r="U295" s="2"/>
    </row>
    <row r="296" spans="11:21">
      <c r="K296" s="2"/>
      <c r="M296" s="2"/>
      <c r="O296" s="2"/>
      <c r="P296" s="2"/>
      <c r="R296" s="2"/>
      <c r="U296" s="2"/>
    </row>
    <row r="297" spans="11:21">
      <c r="K297" s="2"/>
      <c r="M297" s="2"/>
      <c r="O297" s="2"/>
      <c r="P297" s="2"/>
      <c r="R297" s="2"/>
      <c r="U297" s="2"/>
    </row>
    <row r="298" spans="11:21">
      <c r="K298" s="2"/>
      <c r="M298" s="2"/>
      <c r="O298" s="2"/>
      <c r="P298" s="2"/>
      <c r="R298" s="2"/>
      <c r="U298" s="2"/>
    </row>
    <row r="299" spans="11:21">
      <c r="K299" s="2"/>
      <c r="M299" s="2"/>
      <c r="O299" s="2"/>
      <c r="P299" s="2"/>
      <c r="R299" s="2"/>
      <c r="U299" s="2"/>
    </row>
    <row r="300" spans="11:21">
      <c r="K300" s="2"/>
      <c r="M300" s="2"/>
      <c r="O300" s="2"/>
      <c r="P300" s="2"/>
      <c r="R300" s="2"/>
      <c r="U300" s="2"/>
    </row>
    <row r="301" spans="11:21">
      <c r="K301" s="2"/>
      <c r="M301" s="2"/>
      <c r="O301" s="2"/>
      <c r="P301" s="2"/>
      <c r="R301" s="2"/>
      <c r="U301" s="2"/>
    </row>
    <row r="302" spans="11:21">
      <c r="K302" s="2"/>
      <c r="M302" s="2"/>
      <c r="O302" s="2"/>
      <c r="P302" s="2"/>
      <c r="R302" s="2"/>
      <c r="U302" s="2"/>
    </row>
    <row r="303" spans="11:21">
      <c r="K303" s="2"/>
      <c r="M303" s="2"/>
      <c r="O303" s="2"/>
      <c r="P303" s="2"/>
      <c r="R303" s="2"/>
      <c r="U303" s="2"/>
    </row>
    <row r="304" spans="11:21">
      <c r="K304" s="2"/>
      <c r="M304" s="2"/>
      <c r="O304" s="2"/>
      <c r="P304" s="2"/>
      <c r="R304" s="2"/>
      <c r="U304" s="2"/>
    </row>
    <row r="305" spans="11:21">
      <c r="K305" s="2"/>
      <c r="M305" s="2"/>
      <c r="O305" s="2"/>
      <c r="P305" s="2"/>
      <c r="R305" s="2"/>
      <c r="U305" s="2"/>
    </row>
    <row r="306" spans="11:21">
      <c r="K306" s="2"/>
      <c r="M306" s="2"/>
      <c r="O306" s="2"/>
      <c r="P306" s="2"/>
      <c r="R306" s="2"/>
      <c r="U306" s="2"/>
    </row>
    <row r="307" spans="11:21">
      <c r="K307" s="2"/>
      <c r="M307" s="2"/>
      <c r="O307" s="2"/>
      <c r="P307" s="2"/>
      <c r="R307" s="2"/>
      <c r="U307" s="2"/>
    </row>
    <row r="308" spans="11:21">
      <c r="K308" s="2"/>
      <c r="M308" s="2"/>
      <c r="O308" s="2"/>
      <c r="P308" s="2"/>
      <c r="R308" s="2"/>
      <c r="U308" s="2"/>
    </row>
    <row r="309" spans="11:21">
      <c r="K309" s="2"/>
      <c r="M309" s="2"/>
      <c r="O309" s="2"/>
      <c r="P309" s="2"/>
      <c r="R309" s="2"/>
      <c r="U309" s="2"/>
    </row>
    <row r="310" spans="11:21">
      <c r="K310" s="2"/>
      <c r="M310" s="2"/>
      <c r="O310" s="2"/>
      <c r="P310" s="2"/>
      <c r="R310" s="2"/>
      <c r="U310" s="2"/>
    </row>
    <row r="311" spans="11:21">
      <c r="K311" s="2"/>
      <c r="M311" s="2"/>
      <c r="O311" s="2"/>
      <c r="P311" s="2"/>
      <c r="R311" s="2"/>
      <c r="U311" s="2"/>
    </row>
    <row r="312" spans="11:21">
      <c r="K312" s="2"/>
      <c r="M312" s="2"/>
      <c r="O312" s="2"/>
      <c r="P312" s="2"/>
      <c r="R312" s="2"/>
      <c r="U312" s="2"/>
    </row>
    <row r="313" spans="11:21">
      <c r="K313" s="2"/>
      <c r="M313" s="2"/>
      <c r="O313" s="2"/>
      <c r="P313" s="2"/>
      <c r="R313" s="2"/>
      <c r="U313" s="2"/>
    </row>
    <row r="314" spans="11:21">
      <c r="K314" s="2"/>
      <c r="M314" s="2"/>
      <c r="O314" s="2"/>
      <c r="P314" s="2"/>
      <c r="R314" s="2"/>
      <c r="U314" s="2"/>
    </row>
    <row r="315" spans="11:21">
      <c r="K315" s="2"/>
      <c r="M315" s="2"/>
      <c r="O315" s="2"/>
      <c r="P315" s="2"/>
      <c r="R315" s="2"/>
      <c r="U315" s="2"/>
    </row>
    <row r="316" spans="11:21">
      <c r="K316" s="2"/>
      <c r="M316" s="2"/>
      <c r="O316" s="2"/>
      <c r="P316" s="2"/>
      <c r="R316" s="2"/>
      <c r="U316" s="2"/>
    </row>
    <row r="317" spans="11:21">
      <c r="K317" s="2"/>
      <c r="M317" s="2"/>
      <c r="O317" s="2"/>
      <c r="P317" s="2"/>
      <c r="R317" s="2"/>
      <c r="U317" s="2"/>
    </row>
    <row r="318" spans="11:21">
      <c r="K318" s="2"/>
      <c r="M318" s="2"/>
      <c r="O318" s="2"/>
      <c r="P318" s="2"/>
      <c r="R318" s="2"/>
      <c r="U318" s="2"/>
    </row>
    <row r="319" spans="11:21">
      <c r="K319" s="2"/>
      <c r="M319" s="2"/>
      <c r="O319" s="2"/>
      <c r="P319" s="2"/>
      <c r="R319" s="2"/>
      <c r="U319" s="2"/>
    </row>
    <row r="320" spans="11:21">
      <c r="K320" s="2"/>
      <c r="M320" s="2"/>
      <c r="O320" s="2"/>
      <c r="P320" s="2"/>
      <c r="R320" s="2"/>
      <c r="U320" s="2"/>
    </row>
    <row r="321" spans="11:21">
      <c r="K321" s="2"/>
      <c r="M321" s="2"/>
      <c r="O321" s="2"/>
      <c r="P321" s="2"/>
      <c r="R321" s="2"/>
      <c r="U321" s="2"/>
    </row>
    <row r="322" spans="11:21">
      <c r="K322" s="2"/>
      <c r="M322" s="2"/>
      <c r="O322" s="2"/>
      <c r="P322" s="2"/>
      <c r="R322" s="2"/>
      <c r="U322" s="2"/>
    </row>
    <row r="323" spans="11:21">
      <c r="K323" s="2"/>
      <c r="M323" s="2"/>
      <c r="O323" s="2"/>
      <c r="P323" s="2"/>
      <c r="R323" s="2"/>
      <c r="U323" s="2"/>
    </row>
    <row r="324" spans="11:21">
      <c r="K324" s="2"/>
      <c r="M324" s="2"/>
      <c r="O324" s="2"/>
      <c r="P324" s="2"/>
      <c r="R324" s="2"/>
      <c r="U324" s="2"/>
    </row>
    <row r="325" spans="11:21">
      <c r="K325" s="2"/>
      <c r="M325" s="2"/>
      <c r="O325" s="2"/>
      <c r="P325" s="2"/>
      <c r="R325" s="2"/>
      <c r="U325" s="2"/>
    </row>
    <row r="326" spans="11:21">
      <c r="K326" s="2"/>
      <c r="M326" s="2"/>
      <c r="O326" s="2"/>
      <c r="P326" s="2"/>
      <c r="R326" s="2"/>
      <c r="U326" s="2"/>
    </row>
    <row r="327" spans="11:21">
      <c r="K327" s="2"/>
      <c r="M327" s="2"/>
      <c r="O327" s="2"/>
      <c r="P327" s="2"/>
      <c r="R327" s="2"/>
      <c r="U327" s="2"/>
    </row>
    <row r="328" spans="11:21">
      <c r="K328" s="2"/>
      <c r="M328" s="2"/>
      <c r="O328" s="2"/>
      <c r="P328" s="2"/>
      <c r="R328" s="2"/>
      <c r="U328" s="2"/>
    </row>
    <row r="329" spans="11:21">
      <c r="K329" s="2"/>
      <c r="M329" s="2"/>
      <c r="O329" s="2"/>
      <c r="P329" s="2"/>
      <c r="R329" s="2"/>
      <c r="U329" s="2"/>
    </row>
    <row r="330" spans="11:21">
      <c r="K330" s="2"/>
      <c r="M330" s="2"/>
      <c r="O330" s="2"/>
      <c r="P330" s="2"/>
      <c r="R330" s="2"/>
      <c r="U330" s="2"/>
    </row>
    <row r="331" spans="11:21">
      <c r="K331" s="2"/>
      <c r="M331" s="2"/>
      <c r="O331" s="2"/>
      <c r="P331" s="2"/>
      <c r="R331" s="2"/>
      <c r="U331" s="2"/>
    </row>
    <row r="332" spans="11:21">
      <c r="K332" s="2"/>
      <c r="M332" s="2"/>
      <c r="O332" s="2"/>
      <c r="P332" s="2"/>
      <c r="R332" s="2"/>
      <c r="U332" s="2"/>
    </row>
    <row r="333" spans="11:21">
      <c r="K333" s="2"/>
      <c r="M333" s="2"/>
      <c r="O333" s="2"/>
      <c r="P333" s="2"/>
      <c r="R333" s="2"/>
      <c r="U333" s="2"/>
    </row>
    <row r="334" spans="11:21">
      <c r="K334" s="2"/>
      <c r="M334" s="2"/>
      <c r="O334" s="2"/>
      <c r="P334" s="2"/>
      <c r="R334" s="2"/>
      <c r="U334" s="2"/>
    </row>
    <row r="335" spans="11:21">
      <c r="K335" s="2"/>
      <c r="M335" s="2"/>
      <c r="O335" s="2"/>
      <c r="P335" s="2"/>
      <c r="R335" s="2"/>
      <c r="U335" s="2"/>
    </row>
    <row r="336" spans="11:21">
      <c r="K336" s="2"/>
      <c r="M336" s="2"/>
      <c r="O336" s="2"/>
      <c r="P336" s="2"/>
      <c r="R336" s="2"/>
      <c r="U336" s="2"/>
    </row>
    <row r="337" spans="11:21">
      <c r="K337" s="2"/>
      <c r="M337" s="2"/>
      <c r="O337" s="2"/>
      <c r="P337" s="2"/>
      <c r="R337" s="2"/>
      <c r="U337" s="2"/>
    </row>
    <row r="338" spans="11:21">
      <c r="K338" s="2"/>
      <c r="M338" s="2"/>
      <c r="O338" s="2"/>
      <c r="P338" s="2"/>
      <c r="R338" s="2"/>
      <c r="U338" s="2"/>
    </row>
    <row r="339" spans="11:21">
      <c r="K339" s="2"/>
      <c r="M339" s="2"/>
      <c r="O339" s="2"/>
      <c r="P339" s="2"/>
      <c r="R339" s="2"/>
      <c r="U339" s="2"/>
    </row>
    <row r="340" spans="11:21">
      <c r="K340" s="2"/>
      <c r="M340" s="2"/>
      <c r="O340" s="2"/>
      <c r="P340" s="2"/>
      <c r="R340" s="2"/>
      <c r="U340" s="2"/>
    </row>
    <row r="341" spans="11:21">
      <c r="K341" s="2"/>
      <c r="M341" s="2"/>
      <c r="O341" s="2"/>
      <c r="P341" s="2"/>
      <c r="R341" s="2"/>
      <c r="U341" s="2"/>
    </row>
    <row r="342" spans="11:21">
      <c r="K342" s="2"/>
      <c r="M342" s="2"/>
      <c r="O342" s="2"/>
      <c r="P342" s="2"/>
      <c r="R342" s="2"/>
      <c r="U342" s="2"/>
    </row>
    <row r="343" spans="11:21">
      <c r="K343" s="2"/>
      <c r="M343" s="2"/>
      <c r="O343" s="2"/>
      <c r="P343" s="2"/>
      <c r="R343" s="2"/>
      <c r="U343" s="2"/>
    </row>
    <row r="344" spans="11:21">
      <c r="K344" s="2"/>
      <c r="M344" s="2"/>
      <c r="O344" s="2"/>
      <c r="P344" s="2"/>
      <c r="R344" s="2"/>
      <c r="U344" s="2"/>
    </row>
    <row r="345" spans="11:21">
      <c r="K345" s="2"/>
      <c r="M345" s="2"/>
      <c r="O345" s="2"/>
      <c r="P345" s="2"/>
      <c r="R345" s="2"/>
      <c r="U345" s="2"/>
    </row>
    <row r="346" spans="11:21">
      <c r="K346" s="2"/>
      <c r="M346" s="2"/>
      <c r="O346" s="2"/>
      <c r="P346" s="2"/>
      <c r="R346" s="2"/>
      <c r="U346" s="2"/>
    </row>
    <row r="347" spans="11:21">
      <c r="K347" s="2"/>
      <c r="M347" s="2"/>
      <c r="O347" s="2"/>
      <c r="P347" s="2"/>
      <c r="R347" s="2"/>
      <c r="U347" s="2"/>
    </row>
    <row r="348" spans="11:21">
      <c r="K348" s="2"/>
      <c r="M348" s="2"/>
      <c r="O348" s="2"/>
      <c r="P348" s="2"/>
      <c r="R348" s="2"/>
      <c r="U348" s="2"/>
    </row>
    <row r="349" spans="11:21">
      <c r="K349" s="2"/>
      <c r="M349" s="2"/>
      <c r="O349" s="2"/>
      <c r="P349" s="2"/>
      <c r="R349" s="2"/>
      <c r="U349" s="2"/>
    </row>
    <row r="350" spans="11:21">
      <c r="K350" s="2"/>
      <c r="M350" s="2"/>
      <c r="O350" s="2"/>
      <c r="P350" s="2"/>
      <c r="R350" s="2"/>
      <c r="U350" s="2"/>
    </row>
    <row r="351" spans="11:21">
      <c r="K351" s="2"/>
      <c r="M351" s="2"/>
      <c r="O351" s="2"/>
      <c r="P351" s="2"/>
      <c r="R351" s="2"/>
      <c r="U351" s="2"/>
    </row>
    <row r="352" spans="11:21">
      <c r="K352" s="2"/>
      <c r="M352" s="2"/>
      <c r="O352" s="2"/>
      <c r="P352" s="2"/>
      <c r="R352" s="2"/>
      <c r="U352" s="2"/>
    </row>
    <row r="353" spans="11:21">
      <c r="K353" s="2"/>
      <c r="M353" s="2"/>
      <c r="O353" s="2"/>
      <c r="P353" s="2"/>
      <c r="R353" s="2"/>
      <c r="U353" s="2"/>
    </row>
    <row r="354" spans="11:21">
      <c r="K354" s="2"/>
      <c r="M354" s="2"/>
      <c r="O354" s="2"/>
      <c r="P354" s="2"/>
      <c r="R354" s="2"/>
      <c r="U354" s="2"/>
    </row>
    <row r="355" spans="11:21">
      <c r="K355" s="2"/>
      <c r="M355" s="2"/>
      <c r="O355" s="2"/>
      <c r="P355" s="2"/>
      <c r="R355" s="2"/>
      <c r="U355" s="2"/>
    </row>
    <row r="356" spans="11:21">
      <c r="K356" s="2"/>
      <c r="M356" s="2"/>
      <c r="O356" s="2"/>
      <c r="P356" s="2"/>
      <c r="R356" s="2"/>
      <c r="U356" s="2"/>
    </row>
    <row r="357" spans="11:21">
      <c r="K357" s="2"/>
      <c r="M357" s="2"/>
      <c r="O357" s="2"/>
      <c r="P357" s="2"/>
      <c r="R357" s="2"/>
      <c r="U357" s="2"/>
    </row>
    <row r="358" spans="11:21">
      <c r="K358" s="2"/>
      <c r="M358" s="2"/>
      <c r="O358" s="2"/>
      <c r="P358" s="2"/>
      <c r="R358" s="2"/>
      <c r="U358" s="2"/>
    </row>
    <row r="359" spans="11:21">
      <c r="K359" s="2"/>
      <c r="M359" s="2"/>
      <c r="O359" s="2"/>
      <c r="P359" s="2"/>
      <c r="R359" s="2"/>
      <c r="U359" s="2"/>
    </row>
    <row r="360" spans="11:21">
      <c r="K360" s="2"/>
      <c r="M360" s="2"/>
      <c r="O360" s="2"/>
      <c r="P360" s="2"/>
      <c r="R360" s="2"/>
      <c r="U360" s="2"/>
    </row>
    <row r="361" spans="11:21">
      <c r="K361" s="2"/>
      <c r="M361" s="2"/>
      <c r="O361" s="2"/>
      <c r="P361" s="2"/>
      <c r="R361" s="2"/>
      <c r="U361" s="2"/>
    </row>
    <row r="362" spans="11:21">
      <c r="K362" s="2"/>
      <c r="M362" s="2"/>
      <c r="O362" s="2"/>
      <c r="P362" s="2"/>
      <c r="R362" s="2"/>
      <c r="U362" s="2"/>
    </row>
    <row r="363" spans="11:21">
      <c r="K363" s="2"/>
      <c r="M363" s="2"/>
      <c r="O363" s="2"/>
      <c r="P363" s="2"/>
      <c r="R363" s="2"/>
      <c r="U363" s="2"/>
    </row>
    <row r="364" spans="11:21">
      <c r="K364" s="2"/>
      <c r="M364" s="2"/>
      <c r="O364" s="2"/>
      <c r="P364" s="2"/>
      <c r="R364" s="2"/>
      <c r="U364" s="2"/>
    </row>
    <row r="365" spans="11:21">
      <c r="K365" s="2"/>
      <c r="M365" s="2"/>
      <c r="O365" s="2"/>
      <c r="P365" s="2"/>
      <c r="R365" s="2"/>
      <c r="U365" s="2"/>
    </row>
    <row r="366" spans="11:21">
      <c r="K366" s="2"/>
      <c r="M366" s="2"/>
      <c r="O366" s="2"/>
      <c r="P366" s="2"/>
      <c r="R366" s="2"/>
      <c r="U366" s="2"/>
    </row>
    <row r="367" spans="11:21">
      <c r="K367" s="2"/>
      <c r="M367" s="2"/>
      <c r="O367" s="2"/>
      <c r="P367" s="2"/>
      <c r="R367" s="2"/>
      <c r="U367" s="2"/>
    </row>
    <row r="368" spans="11:21">
      <c r="K368" s="2"/>
      <c r="M368" s="2"/>
      <c r="O368" s="2"/>
      <c r="P368" s="2"/>
      <c r="R368" s="2"/>
      <c r="U368" s="2"/>
    </row>
    <row r="369" spans="11:21">
      <c r="K369" s="2"/>
      <c r="M369" s="2"/>
      <c r="O369" s="2"/>
      <c r="P369" s="2"/>
      <c r="R369" s="2"/>
      <c r="U369" s="2"/>
    </row>
    <row r="370" spans="11:21">
      <c r="K370" s="2"/>
      <c r="M370" s="2"/>
      <c r="O370" s="2"/>
      <c r="P370" s="2"/>
      <c r="R370" s="2"/>
      <c r="U370" s="2"/>
    </row>
    <row r="371" spans="11:21">
      <c r="K371" s="2"/>
      <c r="M371" s="2"/>
      <c r="O371" s="2"/>
      <c r="P371" s="2"/>
      <c r="R371" s="2"/>
      <c r="U371" s="2"/>
    </row>
    <row r="372" spans="11:21">
      <c r="K372" s="2"/>
      <c r="M372" s="2"/>
      <c r="O372" s="2"/>
      <c r="P372" s="2"/>
      <c r="R372" s="2"/>
      <c r="U372" s="2"/>
    </row>
    <row r="373" spans="11:21">
      <c r="K373" s="2"/>
      <c r="M373" s="2"/>
      <c r="O373" s="2"/>
      <c r="P373" s="2"/>
      <c r="R373" s="2"/>
      <c r="U373" s="2"/>
    </row>
    <row r="374" spans="11:21">
      <c r="K374" s="2"/>
      <c r="M374" s="2"/>
      <c r="O374" s="2"/>
      <c r="P374" s="2"/>
      <c r="R374" s="2"/>
      <c r="U374" s="2"/>
    </row>
    <row r="375" spans="11:21">
      <c r="K375" s="2"/>
      <c r="M375" s="2"/>
      <c r="O375" s="2"/>
      <c r="P375" s="2"/>
      <c r="R375" s="2"/>
      <c r="U375" s="2"/>
    </row>
    <row r="376" spans="11:21">
      <c r="K376" s="2"/>
      <c r="M376" s="2"/>
      <c r="O376" s="2"/>
      <c r="P376" s="2"/>
      <c r="R376" s="2"/>
      <c r="U376" s="2"/>
    </row>
    <row r="377" spans="11:21">
      <c r="K377" s="2"/>
      <c r="M377" s="2"/>
      <c r="O377" s="2"/>
      <c r="P377" s="2"/>
      <c r="R377" s="2"/>
      <c r="U377" s="2"/>
    </row>
    <row r="378" spans="11:21">
      <c r="K378" s="2"/>
      <c r="M378" s="2"/>
      <c r="O378" s="2"/>
      <c r="P378" s="2"/>
      <c r="R378" s="2"/>
      <c r="U378" s="2"/>
    </row>
    <row r="379" spans="11:21">
      <c r="K379" s="2"/>
      <c r="M379" s="2"/>
      <c r="O379" s="2"/>
      <c r="P379" s="2"/>
      <c r="R379" s="2"/>
      <c r="U379" s="2"/>
    </row>
    <row r="380" spans="11:21">
      <c r="K380" s="2"/>
      <c r="M380" s="2"/>
      <c r="O380" s="2"/>
      <c r="P380" s="2"/>
      <c r="R380" s="2"/>
      <c r="U380" s="2"/>
    </row>
    <row r="381" spans="11:21">
      <c r="K381" s="2"/>
      <c r="M381" s="2"/>
      <c r="O381" s="2"/>
      <c r="P381" s="2"/>
      <c r="R381" s="2"/>
      <c r="U381" s="2"/>
    </row>
    <row r="382" spans="11:21">
      <c r="K382" s="2"/>
      <c r="M382" s="2"/>
      <c r="O382" s="2"/>
      <c r="P382" s="2"/>
      <c r="R382" s="2"/>
      <c r="U382" s="2"/>
    </row>
    <row r="383" spans="11:21">
      <c r="K383" s="2"/>
      <c r="M383" s="2"/>
      <c r="O383" s="2"/>
      <c r="P383" s="2"/>
      <c r="R383" s="2"/>
      <c r="U383" s="2"/>
    </row>
    <row r="384" spans="11:21">
      <c r="K384" s="2"/>
      <c r="M384" s="2"/>
      <c r="O384" s="2"/>
      <c r="P384" s="2"/>
      <c r="R384" s="2"/>
      <c r="U384" s="2"/>
    </row>
    <row r="385" spans="11:21">
      <c r="K385" s="2"/>
      <c r="M385" s="2"/>
      <c r="O385" s="2"/>
      <c r="P385" s="2"/>
      <c r="R385" s="2"/>
      <c r="U385" s="2"/>
    </row>
    <row r="386" spans="11:21">
      <c r="K386" s="2"/>
      <c r="M386" s="2"/>
      <c r="O386" s="2"/>
      <c r="P386" s="2"/>
      <c r="R386" s="2"/>
      <c r="U386" s="2"/>
    </row>
    <row r="387" spans="11:21">
      <c r="K387" s="2"/>
      <c r="M387" s="2"/>
      <c r="O387" s="2"/>
      <c r="P387" s="2"/>
      <c r="R387" s="2"/>
      <c r="U387" s="2"/>
    </row>
    <row r="388" spans="11:21">
      <c r="K388" s="2"/>
      <c r="M388" s="2"/>
      <c r="O388" s="2"/>
      <c r="P388" s="2"/>
      <c r="R388" s="2"/>
      <c r="U388" s="2"/>
    </row>
    <row r="389" spans="11:21">
      <c r="K389" s="2"/>
      <c r="M389" s="2"/>
      <c r="O389" s="2"/>
      <c r="P389" s="2"/>
      <c r="R389" s="2"/>
      <c r="U389" s="2"/>
    </row>
    <row r="390" spans="11:21">
      <c r="K390" s="2"/>
      <c r="M390" s="2"/>
      <c r="O390" s="2"/>
      <c r="P390" s="2"/>
      <c r="R390" s="2"/>
      <c r="U390" s="2"/>
    </row>
    <row r="391" spans="11:21">
      <c r="K391" s="2"/>
      <c r="M391" s="2"/>
      <c r="O391" s="2"/>
      <c r="P391" s="2"/>
      <c r="R391" s="2"/>
      <c r="U391" s="2"/>
    </row>
    <row r="392" spans="11:21">
      <c r="K392" s="2"/>
      <c r="M392" s="2"/>
      <c r="O392" s="2"/>
      <c r="P392" s="2"/>
      <c r="R392" s="2"/>
      <c r="U392" s="2"/>
    </row>
    <row r="393" spans="11:21">
      <c r="K393" s="2"/>
      <c r="M393" s="2"/>
      <c r="O393" s="2"/>
      <c r="P393" s="2"/>
      <c r="R393" s="2"/>
      <c r="U393" s="2"/>
    </row>
    <row r="394" spans="11:21">
      <c r="K394" s="2"/>
      <c r="M394" s="2"/>
      <c r="O394" s="2"/>
      <c r="P394" s="2"/>
      <c r="R394" s="2"/>
      <c r="U394" s="2"/>
    </row>
    <row r="395" spans="11:21">
      <c r="K395" s="2"/>
      <c r="M395" s="2"/>
      <c r="O395" s="2"/>
      <c r="P395" s="2"/>
      <c r="R395" s="2"/>
      <c r="U395" s="2"/>
    </row>
    <row r="396" spans="11:21">
      <c r="K396" s="2"/>
      <c r="M396" s="2"/>
      <c r="O396" s="2"/>
      <c r="P396" s="2"/>
      <c r="R396" s="2"/>
      <c r="U396" s="2"/>
    </row>
    <row r="397" spans="11:21">
      <c r="K397" s="2"/>
      <c r="M397" s="2"/>
      <c r="O397" s="2"/>
      <c r="P397" s="2"/>
      <c r="R397" s="2"/>
      <c r="U397" s="2"/>
    </row>
    <row r="398" spans="11:21">
      <c r="K398" s="2"/>
      <c r="M398" s="2"/>
      <c r="O398" s="2"/>
      <c r="P398" s="2"/>
      <c r="R398" s="2"/>
      <c r="U398" s="2"/>
    </row>
    <row r="399" spans="11:21">
      <c r="K399" s="2"/>
      <c r="M399" s="2"/>
      <c r="O399" s="2"/>
      <c r="P399" s="2"/>
      <c r="R399" s="2"/>
      <c r="U399" s="2"/>
    </row>
    <row r="400" spans="11:21">
      <c r="K400" s="2"/>
      <c r="M400" s="2"/>
      <c r="O400" s="2"/>
      <c r="P400" s="2"/>
      <c r="R400" s="2"/>
      <c r="U400" s="2"/>
    </row>
    <row r="401" spans="11:21">
      <c r="K401" s="2"/>
      <c r="M401" s="2"/>
      <c r="O401" s="2"/>
      <c r="P401" s="2"/>
      <c r="R401" s="2"/>
      <c r="U401" s="2"/>
    </row>
    <row r="402" spans="11:21">
      <c r="K402" s="2"/>
      <c r="M402" s="2"/>
      <c r="O402" s="2"/>
      <c r="P402" s="2"/>
      <c r="R402" s="2"/>
      <c r="U402" s="2"/>
    </row>
    <row r="403" spans="11:21">
      <c r="K403" s="2"/>
      <c r="M403" s="2"/>
      <c r="O403" s="2"/>
      <c r="P403" s="2"/>
      <c r="R403" s="2"/>
      <c r="U403" s="2"/>
    </row>
    <row r="404" spans="11:21">
      <c r="K404" s="2"/>
      <c r="M404" s="2"/>
      <c r="O404" s="2"/>
      <c r="P404" s="2"/>
      <c r="R404" s="2"/>
      <c r="U404" s="2"/>
    </row>
    <row r="405" spans="11:21">
      <c r="K405" s="2"/>
      <c r="M405" s="2"/>
      <c r="O405" s="2"/>
      <c r="P405" s="2"/>
      <c r="R405" s="2"/>
      <c r="U405" s="2"/>
    </row>
    <row r="406" spans="11:21">
      <c r="K406" s="2"/>
      <c r="M406" s="2"/>
      <c r="O406" s="2"/>
      <c r="P406" s="2"/>
      <c r="R406" s="2"/>
      <c r="U406" s="2"/>
    </row>
    <row r="407" spans="11:21">
      <c r="K407" s="2"/>
      <c r="M407" s="2"/>
      <c r="O407" s="2"/>
      <c r="P407" s="2"/>
      <c r="R407" s="2"/>
      <c r="U407" s="2"/>
    </row>
    <row r="408" spans="11:21">
      <c r="K408" s="2"/>
      <c r="M408" s="2"/>
      <c r="O408" s="2"/>
      <c r="P408" s="2"/>
      <c r="R408" s="2"/>
      <c r="U408" s="2"/>
    </row>
    <row r="409" spans="11:21">
      <c r="K409" s="2"/>
      <c r="M409" s="2"/>
      <c r="O409" s="2"/>
      <c r="P409" s="2"/>
      <c r="R409" s="2"/>
      <c r="U409" s="2"/>
    </row>
    <row r="410" spans="11:21">
      <c r="K410" s="2"/>
      <c r="M410" s="2"/>
      <c r="O410" s="2"/>
      <c r="P410" s="2"/>
      <c r="R410" s="2"/>
      <c r="U410" s="2"/>
    </row>
    <row r="411" spans="11:21">
      <c r="K411" s="2"/>
      <c r="M411" s="2"/>
      <c r="O411" s="2"/>
      <c r="P411" s="2"/>
      <c r="R411" s="2"/>
      <c r="U411" s="2"/>
    </row>
    <row r="412" spans="11:21">
      <c r="K412" s="2"/>
      <c r="M412" s="2"/>
      <c r="O412" s="2"/>
      <c r="P412" s="2"/>
      <c r="R412" s="2"/>
      <c r="U412" s="2"/>
    </row>
    <row r="413" spans="11:21">
      <c r="K413" s="2"/>
      <c r="M413" s="2"/>
      <c r="O413" s="2"/>
      <c r="P413" s="2"/>
      <c r="R413" s="2"/>
      <c r="U413" s="2"/>
    </row>
    <row r="414" spans="11:21">
      <c r="K414" s="2"/>
      <c r="M414" s="2"/>
      <c r="O414" s="2"/>
      <c r="P414" s="2"/>
      <c r="R414" s="2"/>
      <c r="U414" s="2"/>
    </row>
    <row r="415" spans="11:21">
      <c r="K415" s="2"/>
      <c r="M415" s="2"/>
      <c r="O415" s="2"/>
      <c r="P415" s="2"/>
      <c r="R415" s="2"/>
      <c r="U415" s="2"/>
    </row>
    <row r="416" spans="11:21">
      <c r="K416" s="2"/>
      <c r="M416" s="2"/>
      <c r="O416" s="2"/>
      <c r="P416" s="2"/>
      <c r="R416" s="2"/>
      <c r="U416" s="2"/>
    </row>
    <row r="417" spans="11:21">
      <c r="K417" s="2"/>
      <c r="M417" s="2"/>
      <c r="O417" s="2"/>
      <c r="P417" s="2"/>
      <c r="R417" s="2"/>
      <c r="U417" s="2"/>
    </row>
    <row r="418" spans="11:21">
      <c r="K418" s="2"/>
      <c r="M418" s="2"/>
      <c r="O418" s="2"/>
      <c r="P418" s="2"/>
      <c r="R418" s="2"/>
      <c r="U418" s="2"/>
    </row>
    <row r="419" spans="11:21">
      <c r="K419" s="2"/>
      <c r="M419" s="2"/>
      <c r="O419" s="2"/>
      <c r="P419" s="2"/>
      <c r="R419" s="2"/>
      <c r="U419" s="2"/>
    </row>
    <row r="420" spans="11:21">
      <c r="K420" s="2"/>
      <c r="M420" s="2"/>
      <c r="O420" s="2"/>
      <c r="P420" s="2"/>
      <c r="R420" s="2"/>
      <c r="U420" s="2"/>
    </row>
    <row r="421" spans="11:21">
      <c r="K421" s="2"/>
      <c r="M421" s="2"/>
      <c r="O421" s="2"/>
      <c r="P421" s="2"/>
      <c r="R421" s="2"/>
      <c r="U421" s="2"/>
    </row>
    <row r="422" spans="11:21">
      <c r="K422" s="2"/>
      <c r="M422" s="2"/>
      <c r="O422" s="2"/>
      <c r="P422" s="2"/>
      <c r="R422" s="2"/>
      <c r="U422" s="2"/>
    </row>
    <row r="423" spans="11:21">
      <c r="K423" s="2"/>
      <c r="M423" s="2"/>
      <c r="O423" s="2"/>
      <c r="P423" s="2"/>
      <c r="R423" s="2"/>
      <c r="U423" s="2"/>
    </row>
    <row r="424" spans="11:21">
      <c r="K424" s="2"/>
      <c r="M424" s="2"/>
      <c r="O424" s="2"/>
      <c r="P424" s="2"/>
      <c r="R424" s="2"/>
      <c r="U424" s="2"/>
    </row>
    <row r="425" spans="11:21">
      <c r="K425" s="2"/>
      <c r="M425" s="2"/>
      <c r="O425" s="2"/>
      <c r="P425" s="2"/>
      <c r="R425" s="2"/>
      <c r="U425" s="2"/>
    </row>
    <row r="426" spans="11:21">
      <c r="K426" s="2"/>
      <c r="M426" s="2"/>
      <c r="O426" s="2"/>
      <c r="P426" s="2"/>
      <c r="R426" s="2"/>
      <c r="U426" s="2"/>
    </row>
    <row r="427" spans="11:21">
      <c r="K427" s="2"/>
      <c r="M427" s="2"/>
      <c r="O427" s="2"/>
      <c r="P427" s="2"/>
      <c r="R427" s="2"/>
      <c r="U427" s="2"/>
    </row>
    <row r="428" spans="11:21">
      <c r="K428" s="2"/>
      <c r="M428" s="2"/>
      <c r="O428" s="2"/>
      <c r="P428" s="2"/>
      <c r="R428" s="2"/>
      <c r="U428" s="2"/>
    </row>
    <row r="429" spans="11:21">
      <c r="K429" s="2"/>
      <c r="M429" s="2"/>
      <c r="O429" s="2"/>
      <c r="P429" s="2"/>
      <c r="R429" s="2"/>
      <c r="U429" s="2"/>
    </row>
    <row r="430" spans="11:21">
      <c r="K430" s="2"/>
      <c r="M430" s="2"/>
      <c r="O430" s="2"/>
      <c r="P430" s="2"/>
      <c r="R430" s="2"/>
      <c r="U430" s="2"/>
    </row>
    <row r="431" spans="11:21">
      <c r="K431" s="2"/>
      <c r="M431" s="2"/>
      <c r="O431" s="2"/>
      <c r="P431" s="2"/>
      <c r="R431" s="2"/>
      <c r="U431" s="2"/>
    </row>
    <row r="432" spans="11:21">
      <c r="K432" s="2"/>
      <c r="M432" s="2"/>
      <c r="O432" s="2"/>
      <c r="P432" s="2"/>
      <c r="R432" s="2"/>
      <c r="U432" s="2"/>
    </row>
    <row r="433" spans="11:21">
      <c r="K433" s="2"/>
      <c r="M433" s="2"/>
      <c r="O433" s="2"/>
      <c r="P433" s="2"/>
      <c r="R433" s="2"/>
      <c r="U433" s="2"/>
    </row>
    <row r="434" spans="11:21">
      <c r="K434" s="2"/>
      <c r="M434" s="2"/>
      <c r="O434" s="2"/>
      <c r="P434" s="2"/>
      <c r="R434" s="2"/>
      <c r="U434" s="2"/>
    </row>
    <row r="435" spans="11:21">
      <c r="K435" s="2"/>
      <c r="M435" s="2"/>
      <c r="O435" s="2"/>
      <c r="P435" s="2"/>
      <c r="R435" s="2"/>
      <c r="U435" s="2"/>
    </row>
    <row r="436" spans="11:21">
      <c r="K436" s="2"/>
      <c r="M436" s="2"/>
      <c r="O436" s="2"/>
      <c r="P436" s="2"/>
      <c r="R436" s="2"/>
      <c r="U436" s="2"/>
    </row>
    <row r="437" spans="11:21">
      <c r="K437" s="2"/>
      <c r="M437" s="2"/>
      <c r="O437" s="2"/>
      <c r="P437" s="2"/>
      <c r="R437" s="2"/>
      <c r="U437" s="2"/>
    </row>
    <row r="438" spans="11:21">
      <c r="K438" s="2"/>
      <c r="M438" s="2"/>
      <c r="O438" s="2"/>
      <c r="P438" s="2"/>
      <c r="R438" s="2"/>
      <c r="U438" s="2"/>
    </row>
    <row r="439" spans="11:21">
      <c r="K439" s="2"/>
      <c r="M439" s="2"/>
      <c r="O439" s="2"/>
      <c r="P439" s="2"/>
      <c r="R439" s="2"/>
      <c r="U439" s="2"/>
    </row>
    <row r="440" spans="11:21">
      <c r="K440" s="2"/>
      <c r="M440" s="2"/>
      <c r="O440" s="2"/>
      <c r="P440" s="2"/>
      <c r="R440" s="2"/>
      <c r="U440" s="2"/>
    </row>
    <row r="441" spans="11:21">
      <c r="K441" s="2"/>
      <c r="M441" s="2"/>
      <c r="O441" s="2"/>
      <c r="P441" s="2"/>
      <c r="R441" s="2"/>
      <c r="U441" s="2"/>
    </row>
    <row r="442" spans="11:21">
      <c r="K442" s="2"/>
      <c r="M442" s="2"/>
      <c r="O442" s="2"/>
      <c r="P442" s="2"/>
      <c r="R442" s="2"/>
      <c r="U442" s="2"/>
    </row>
    <row r="443" spans="11:21">
      <c r="K443" s="2"/>
      <c r="M443" s="2"/>
      <c r="O443" s="2"/>
      <c r="P443" s="2"/>
      <c r="R443" s="2"/>
      <c r="U443" s="2"/>
    </row>
    <row r="444" spans="11:21">
      <c r="K444" s="2"/>
      <c r="M444" s="2"/>
      <c r="O444" s="2"/>
      <c r="P444" s="2"/>
      <c r="R444" s="2"/>
      <c r="U444" s="2"/>
    </row>
    <row r="445" spans="11:21">
      <c r="K445" s="2"/>
      <c r="M445" s="2"/>
      <c r="O445" s="2"/>
      <c r="P445" s="2"/>
      <c r="R445" s="2"/>
      <c r="U445" s="2"/>
    </row>
    <row r="446" spans="11:21">
      <c r="K446" s="2"/>
      <c r="M446" s="2"/>
      <c r="O446" s="2"/>
      <c r="P446" s="2"/>
      <c r="R446" s="2"/>
      <c r="U446" s="2"/>
    </row>
    <row r="447" spans="11:21">
      <c r="K447" s="2"/>
      <c r="M447" s="2"/>
      <c r="O447" s="2"/>
      <c r="P447" s="2"/>
      <c r="R447" s="2"/>
      <c r="U447" s="2"/>
    </row>
    <row r="448" spans="11:21">
      <c r="K448" s="2"/>
      <c r="M448" s="2"/>
      <c r="O448" s="2"/>
      <c r="P448" s="2"/>
      <c r="R448" s="2"/>
      <c r="U448" s="2"/>
    </row>
    <row r="449" spans="11:21">
      <c r="K449" s="2"/>
      <c r="M449" s="2"/>
      <c r="O449" s="2"/>
      <c r="P449" s="2"/>
      <c r="R449" s="2"/>
      <c r="U449" s="2"/>
    </row>
    <row r="450" spans="11:21">
      <c r="K450" s="2"/>
      <c r="M450" s="2"/>
      <c r="O450" s="2"/>
      <c r="P450" s="2"/>
      <c r="R450" s="2"/>
      <c r="U450" s="2"/>
    </row>
    <row r="451" spans="11:21">
      <c r="K451" s="2"/>
      <c r="M451" s="2"/>
      <c r="O451" s="2"/>
      <c r="P451" s="2"/>
      <c r="R451" s="2"/>
      <c r="U451" s="2"/>
    </row>
    <row r="452" spans="11:21">
      <c r="K452" s="2"/>
      <c r="M452" s="2"/>
      <c r="O452" s="2"/>
      <c r="P452" s="2"/>
      <c r="R452" s="2"/>
      <c r="U452" s="2"/>
    </row>
    <row r="453" spans="11:21">
      <c r="K453" s="2"/>
      <c r="M453" s="2"/>
      <c r="O453" s="2"/>
      <c r="P453" s="2"/>
      <c r="R453" s="2"/>
      <c r="U453" s="2"/>
    </row>
    <row r="454" spans="11:21">
      <c r="K454" s="2"/>
      <c r="M454" s="2"/>
      <c r="O454" s="2"/>
      <c r="P454" s="2"/>
      <c r="R454" s="2"/>
      <c r="U454" s="2"/>
    </row>
    <row r="455" spans="11:21">
      <c r="K455" s="2"/>
      <c r="M455" s="2"/>
      <c r="O455" s="2"/>
      <c r="P455" s="2"/>
      <c r="R455" s="2"/>
      <c r="U455" s="2"/>
    </row>
    <row r="456" spans="11:21">
      <c r="K456" s="2"/>
      <c r="M456" s="2"/>
      <c r="O456" s="2"/>
      <c r="P456" s="2"/>
      <c r="R456" s="2"/>
      <c r="U456" s="2"/>
    </row>
    <row r="457" spans="11:21">
      <c r="K457" s="2"/>
      <c r="M457" s="2"/>
      <c r="O457" s="2"/>
      <c r="P457" s="2"/>
      <c r="R457" s="2"/>
      <c r="U457" s="2"/>
    </row>
    <row r="458" spans="11:21">
      <c r="K458" s="2"/>
      <c r="M458" s="2"/>
      <c r="O458" s="2"/>
      <c r="P458" s="2"/>
      <c r="R458" s="2"/>
      <c r="U458" s="2"/>
    </row>
    <row r="459" spans="11:21">
      <c r="K459" s="2"/>
      <c r="M459" s="2"/>
      <c r="O459" s="2"/>
      <c r="P459" s="2"/>
      <c r="R459" s="2"/>
      <c r="U459" s="2"/>
    </row>
    <row r="460" spans="11:21">
      <c r="K460" s="2"/>
      <c r="M460" s="2"/>
      <c r="O460" s="2"/>
      <c r="P460" s="2"/>
      <c r="R460" s="2"/>
      <c r="U460" s="2"/>
    </row>
    <row r="461" spans="11:21">
      <c r="K461" s="2"/>
      <c r="M461" s="2"/>
      <c r="O461" s="2"/>
      <c r="P461" s="2"/>
      <c r="R461" s="2"/>
      <c r="U461" s="2"/>
    </row>
    <row r="462" spans="11:21">
      <c r="K462" s="2"/>
      <c r="M462" s="2"/>
      <c r="O462" s="2"/>
      <c r="P462" s="2"/>
      <c r="R462" s="2"/>
      <c r="U462" s="2"/>
    </row>
    <row r="463" spans="11:21">
      <c r="K463" s="2"/>
      <c r="M463" s="2"/>
      <c r="O463" s="2"/>
      <c r="P463" s="2"/>
      <c r="R463" s="2"/>
      <c r="U463" s="2"/>
    </row>
    <row r="464" spans="11:21">
      <c r="K464" s="2"/>
      <c r="M464" s="2"/>
      <c r="O464" s="2"/>
      <c r="P464" s="2"/>
      <c r="R464" s="2"/>
      <c r="U464" s="2"/>
    </row>
    <row r="465" spans="11:21">
      <c r="K465" s="2"/>
      <c r="M465" s="2"/>
      <c r="O465" s="2"/>
      <c r="P465" s="2"/>
      <c r="R465" s="2"/>
      <c r="U465" s="2"/>
    </row>
    <row r="466" spans="11:21">
      <c r="K466" s="2"/>
      <c r="M466" s="2"/>
      <c r="O466" s="2"/>
      <c r="P466" s="2"/>
      <c r="R466" s="2"/>
      <c r="U466" s="2"/>
    </row>
    <row r="467" spans="11:21">
      <c r="K467" s="2"/>
      <c r="M467" s="2"/>
      <c r="O467" s="2"/>
      <c r="P467" s="2"/>
      <c r="R467" s="2"/>
      <c r="U467" s="2"/>
    </row>
    <row r="468" spans="11:21">
      <c r="K468" s="2"/>
      <c r="M468" s="2"/>
      <c r="O468" s="2"/>
      <c r="P468" s="2"/>
      <c r="R468" s="2"/>
      <c r="U468" s="2"/>
    </row>
    <row r="469" spans="11:21">
      <c r="K469" s="2"/>
      <c r="M469" s="2"/>
      <c r="O469" s="2"/>
      <c r="P469" s="2"/>
      <c r="R469" s="2"/>
      <c r="U469" s="2"/>
    </row>
    <row r="470" spans="11:21">
      <c r="K470" s="2"/>
      <c r="M470" s="2"/>
      <c r="O470" s="2"/>
      <c r="P470" s="2"/>
      <c r="R470" s="2"/>
      <c r="U470" s="2"/>
    </row>
    <row r="471" spans="11:21">
      <c r="K471" s="2"/>
      <c r="M471" s="2"/>
      <c r="O471" s="2"/>
      <c r="P471" s="2"/>
      <c r="R471" s="2"/>
      <c r="U471" s="2"/>
    </row>
    <row r="472" spans="11:21">
      <c r="K472" s="2"/>
      <c r="M472" s="2"/>
      <c r="O472" s="2"/>
      <c r="P472" s="2"/>
      <c r="R472" s="2"/>
      <c r="U472" s="2"/>
    </row>
    <row r="473" spans="11:21">
      <c r="K473" s="2"/>
      <c r="M473" s="2"/>
      <c r="O473" s="2"/>
      <c r="P473" s="2"/>
      <c r="R473" s="2"/>
      <c r="U473" s="2"/>
    </row>
    <row r="474" spans="11:21">
      <c r="K474" s="2"/>
      <c r="M474" s="2"/>
      <c r="O474" s="2"/>
      <c r="P474" s="2"/>
      <c r="R474" s="2"/>
      <c r="U474" s="2"/>
    </row>
    <row r="475" spans="11:21">
      <c r="K475" s="2"/>
      <c r="M475" s="2"/>
      <c r="O475" s="2"/>
      <c r="P475" s="2"/>
      <c r="R475" s="2"/>
      <c r="U475" s="2"/>
    </row>
    <row r="476" spans="11:21">
      <c r="K476" s="2"/>
      <c r="M476" s="2"/>
      <c r="O476" s="2"/>
      <c r="P476" s="2"/>
      <c r="R476" s="2"/>
      <c r="U476" s="2"/>
    </row>
    <row r="477" spans="11:21">
      <c r="K477" s="2"/>
      <c r="M477" s="2"/>
      <c r="O477" s="2"/>
      <c r="P477" s="2"/>
      <c r="R477" s="2"/>
      <c r="U477" s="2"/>
    </row>
    <row r="478" spans="11:21">
      <c r="K478" s="2"/>
      <c r="M478" s="2"/>
      <c r="O478" s="2"/>
      <c r="P478" s="2"/>
      <c r="R478" s="2"/>
      <c r="U478" s="2"/>
    </row>
    <row r="479" spans="11:21">
      <c r="K479" s="2"/>
      <c r="M479" s="2"/>
      <c r="O479" s="2"/>
      <c r="P479" s="2"/>
      <c r="R479" s="2"/>
      <c r="U479" s="2"/>
    </row>
    <row r="480" spans="11:21">
      <c r="K480" s="2"/>
      <c r="M480" s="2"/>
      <c r="O480" s="2"/>
      <c r="P480" s="2"/>
      <c r="R480" s="2"/>
      <c r="U480" s="2"/>
    </row>
    <row r="481" spans="11:21">
      <c r="K481" s="2"/>
      <c r="M481" s="2"/>
      <c r="O481" s="2"/>
      <c r="P481" s="2"/>
      <c r="R481" s="2"/>
      <c r="U481" s="2"/>
    </row>
    <row r="482" spans="11:21">
      <c r="K482" s="2"/>
      <c r="M482" s="2"/>
      <c r="O482" s="2"/>
      <c r="P482" s="2"/>
      <c r="R482" s="2"/>
      <c r="U482" s="2"/>
    </row>
    <row r="483" spans="11:21">
      <c r="K483" s="2"/>
      <c r="M483" s="2"/>
      <c r="O483" s="2"/>
      <c r="P483" s="2"/>
      <c r="R483" s="2"/>
      <c r="U483" s="2"/>
    </row>
    <row r="484" spans="11:21">
      <c r="K484" s="2"/>
      <c r="M484" s="2"/>
      <c r="O484" s="2"/>
      <c r="P484" s="2"/>
      <c r="R484" s="2"/>
      <c r="U484" s="2"/>
    </row>
    <row r="485" spans="11:21">
      <c r="K485" s="2"/>
      <c r="M485" s="2"/>
      <c r="O485" s="2"/>
      <c r="P485" s="2"/>
      <c r="R485" s="2"/>
      <c r="U485" s="2"/>
    </row>
    <row r="486" spans="11:21">
      <c r="K486" s="2"/>
      <c r="M486" s="2"/>
      <c r="O486" s="2"/>
      <c r="P486" s="2"/>
      <c r="R486" s="2"/>
      <c r="U486" s="2"/>
    </row>
    <row r="487" spans="11:21">
      <c r="K487" s="2"/>
      <c r="M487" s="2"/>
      <c r="O487" s="2"/>
      <c r="P487" s="2"/>
      <c r="R487" s="2"/>
      <c r="U487" s="2"/>
    </row>
    <row r="488" spans="11:21">
      <c r="K488" s="2"/>
      <c r="M488" s="2"/>
      <c r="O488" s="2"/>
      <c r="P488" s="2"/>
      <c r="R488" s="2"/>
      <c r="U488" s="2"/>
    </row>
    <row r="489" spans="11:21">
      <c r="K489" s="2"/>
      <c r="M489" s="2"/>
      <c r="O489" s="2"/>
      <c r="P489" s="2"/>
      <c r="R489" s="2"/>
      <c r="U489" s="2"/>
    </row>
    <row r="490" spans="11:21">
      <c r="K490" s="2"/>
      <c r="M490" s="2"/>
      <c r="O490" s="2"/>
      <c r="P490" s="2"/>
      <c r="R490" s="2"/>
      <c r="U490" s="2"/>
    </row>
    <row r="491" spans="11:21">
      <c r="K491" s="2"/>
      <c r="M491" s="2"/>
      <c r="O491" s="2"/>
      <c r="P491" s="2"/>
      <c r="R491" s="2"/>
      <c r="U491" s="2"/>
    </row>
    <row r="492" spans="11:21">
      <c r="K492" s="2"/>
      <c r="M492" s="2"/>
      <c r="O492" s="2"/>
      <c r="P492" s="2"/>
      <c r="R492" s="2"/>
      <c r="U492" s="2"/>
    </row>
    <row r="493" spans="11:21">
      <c r="K493" s="2"/>
      <c r="M493" s="2"/>
      <c r="O493" s="2"/>
      <c r="P493" s="2"/>
      <c r="R493" s="2"/>
      <c r="U493" s="2"/>
    </row>
    <row r="494" spans="11:21">
      <c r="K494" s="2"/>
      <c r="M494" s="2"/>
      <c r="O494" s="2"/>
      <c r="P494" s="2"/>
      <c r="R494" s="2"/>
      <c r="U494" s="2"/>
    </row>
    <row r="495" spans="11:21">
      <c r="K495" s="2"/>
      <c r="M495" s="2"/>
      <c r="O495" s="2"/>
      <c r="P495" s="2"/>
      <c r="R495" s="2"/>
      <c r="U495" s="2"/>
    </row>
    <row r="496" spans="11:21">
      <c r="K496" s="2"/>
      <c r="M496" s="2"/>
      <c r="O496" s="2"/>
      <c r="P496" s="2"/>
      <c r="R496" s="2"/>
      <c r="U496" s="2"/>
    </row>
    <row r="497" spans="11:21">
      <c r="K497" s="2"/>
      <c r="M497" s="2"/>
      <c r="O497" s="2"/>
      <c r="P497" s="2"/>
      <c r="R497" s="2"/>
      <c r="U497" s="2"/>
    </row>
    <row r="498" spans="11:21">
      <c r="K498" s="2"/>
      <c r="M498" s="2"/>
      <c r="O498" s="2"/>
      <c r="P498" s="2"/>
      <c r="R498" s="2"/>
      <c r="U498" s="2"/>
    </row>
    <row r="499" spans="11:21">
      <c r="K499" s="2"/>
      <c r="M499" s="2"/>
      <c r="O499" s="2"/>
      <c r="P499" s="2"/>
      <c r="R499" s="2"/>
      <c r="U499" s="2"/>
    </row>
    <row r="500" spans="11:21">
      <c r="K500" s="2"/>
      <c r="M500" s="2"/>
      <c r="O500" s="2"/>
      <c r="P500" s="2"/>
      <c r="R500" s="2"/>
      <c r="U500" s="2"/>
    </row>
    <row r="501" spans="11:21">
      <c r="K501" s="2"/>
      <c r="M501" s="2"/>
      <c r="O501" s="2"/>
      <c r="P501" s="2"/>
      <c r="R501" s="2"/>
      <c r="U501" s="2"/>
    </row>
    <row r="502" spans="11:21">
      <c r="K502" s="2"/>
      <c r="M502" s="2"/>
      <c r="O502" s="2"/>
      <c r="P502" s="2"/>
      <c r="R502" s="2"/>
      <c r="U502" s="2"/>
    </row>
    <row r="503" spans="11:21">
      <c r="K503" s="2"/>
      <c r="M503" s="2"/>
      <c r="O503" s="2"/>
      <c r="P503" s="2"/>
      <c r="R503" s="2"/>
      <c r="U503" s="2"/>
    </row>
    <row r="504" spans="11:21">
      <c r="K504" s="2"/>
      <c r="M504" s="2"/>
      <c r="O504" s="2"/>
      <c r="P504" s="2"/>
      <c r="R504" s="2"/>
      <c r="U504" s="2"/>
    </row>
    <row r="505" spans="11:21">
      <c r="K505" s="2"/>
      <c r="M505" s="2"/>
      <c r="O505" s="2"/>
      <c r="P505" s="2"/>
      <c r="R505" s="2"/>
      <c r="U505" s="2"/>
    </row>
    <row r="506" spans="11:21">
      <c r="K506" s="2"/>
      <c r="M506" s="2"/>
      <c r="O506" s="2"/>
      <c r="P506" s="2"/>
      <c r="R506" s="2"/>
      <c r="U506" s="2"/>
    </row>
    <row r="507" spans="11:21">
      <c r="K507" s="2"/>
      <c r="M507" s="2"/>
      <c r="O507" s="2"/>
      <c r="P507" s="2"/>
      <c r="R507" s="2"/>
      <c r="U507" s="2"/>
    </row>
    <row r="508" spans="11:21">
      <c r="K508" s="2"/>
      <c r="M508" s="2"/>
      <c r="O508" s="2"/>
      <c r="P508" s="2"/>
      <c r="R508" s="2"/>
      <c r="U508" s="2"/>
    </row>
    <row r="509" spans="11:21">
      <c r="K509" s="2"/>
      <c r="M509" s="2"/>
      <c r="O509" s="2"/>
      <c r="P509" s="2"/>
      <c r="R509" s="2"/>
      <c r="U509" s="2"/>
    </row>
    <row r="510" spans="11:21">
      <c r="K510" s="2"/>
      <c r="M510" s="2"/>
      <c r="O510" s="2"/>
      <c r="P510" s="2"/>
      <c r="R510" s="2"/>
      <c r="U510" s="2"/>
    </row>
    <row r="511" spans="11:21">
      <c r="K511" s="2"/>
      <c r="M511" s="2"/>
      <c r="O511" s="2"/>
      <c r="P511" s="2"/>
      <c r="R511" s="2"/>
      <c r="U511" s="2"/>
    </row>
    <row r="512" spans="11:21">
      <c r="K512" s="2"/>
      <c r="M512" s="2"/>
      <c r="O512" s="2"/>
      <c r="P512" s="2"/>
      <c r="R512" s="2"/>
      <c r="U512" s="2"/>
    </row>
    <row r="513" spans="11:21">
      <c r="K513" s="2"/>
      <c r="M513" s="2"/>
      <c r="O513" s="2"/>
      <c r="P513" s="2"/>
      <c r="R513" s="2"/>
      <c r="U513" s="2"/>
    </row>
    <row r="514" spans="11:21">
      <c r="K514" s="2"/>
      <c r="M514" s="2"/>
      <c r="O514" s="2"/>
      <c r="P514" s="2"/>
      <c r="R514" s="2"/>
      <c r="U514" s="2"/>
    </row>
    <row r="515" spans="11:21">
      <c r="K515" s="2"/>
      <c r="M515" s="2"/>
      <c r="O515" s="2"/>
      <c r="P515" s="2"/>
      <c r="R515" s="2"/>
      <c r="U515" s="2"/>
    </row>
    <row r="516" spans="11:21">
      <c r="K516" s="2"/>
      <c r="M516" s="2"/>
      <c r="O516" s="2"/>
      <c r="P516" s="2"/>
      <c r="R516" s="2"/>
      <c r="U516" s="2"/>
    </row>
    <row r="517" spans="11:21">
      <c r="K517" s="2"/>
      <c r="M517" s="2"/>
      <c r="O517" s="2"/>
      <c r="P517" s="2"/>
      <c r="R517" s="2"/>
      <c r="U517" s="2"/>
    </row>
    <row r="518" spans="11:21">
      <c r="K518" s="2"/>
      <c r="M518" s="2"/>
      <c r="O518" s="2"/>
      <c r="P518" s="2"/>
      <c r="R518" s="2"/>
      <c r="U518" s="2"/>
    </row>
    <row r="519" spans="11:21">
      <c r="K519" s="2"/>
      <c r="M519" s="2"/>
      <c r="O519" s="2"/>
      <c r="P519" s="2"/>
      <c r="R519" s="2"/>
      <c r="U519" s="2"/>
    </row>
    <row r="520" spans="11:21">
      <c r="K520" s="2"/>
      <c r="M520" s="2"/>
      <c r="O520" s="2"/>
      <c r="P520" s="2"/>
      <c r="R520" s="2"/>
      <c r="U520" s="2"/>
    </row>
    <row r="521" spans="11:21">
      <c r="K521" s="2"/>
      <c r="M521" s="2"/>
      <c r="O521" s="2"/>
      <c r="P521" s="2"/>
      <c r="R521" s="2"/>
      <c r="U521" s="2"/>
    </row>
    <row r="522" spans="11:21">
      <c r="K522" s="2"/>
      <c r="M522" s="2"/>
      <c r="O522" s="2"/>
      <c r="P522" s="2"/>
      <c r="R522" s="2"/>
      <c r="U522" s="2"/>
    </row>
    <row r="523" spans="11:21">
      <c r="K523" s="2"/>
      <c r="M523" s="2"/>
      <c r="O523" s="2"/>
      <c r="P523" s="2"/>
      <c r="R523" s="2"/>
      <c r="U523" s="2"/>
    </row>
    <row r="524" spans="11:21">
      <c r="K524" s="2"/>
      <c r="M524" s="2"/>
      <c r="O524" s="2"/>
      <c r="P524" s="2"/>
      <c r="R524" s="2"/>
      <c r="U524" s="2"/>
    </row>
    <row r="525" spans="11:21">
      <c r="K525" s="2"/>
      <c r="M525" s="2"/>
      <c r="O525" s="2"/>
      <c r="P525" s="2"/>
      <c r="R525" s="2"/>
      <c r="U525" s="2"/>
    </row>
    <row r="526" spans="11:21">
      <c r="K526" s="2"/>
      <c r="M526" s="2"/>
      <c r="O526" s="2"/>
      <c r="P526" s="2"/>
      <c r="R526" s="2"/>
      <c r="U526" s="2"/>
    </row>
    <row r="527" spans="11:21">
      <c r="K527" s="2"/>
      <c r="M527" s="2"/>
      <c r="O527" s="2"/>
      <c r="P527" s="2"/>
      <c r="R527" s="2"/>
      <c r="U527" s="2"/>
    </row>
    <row r="528" spans="11:21">
      <c r="K528" s="2"/>
      <c r="M528" s="2"/>
      <c r="O528" s="2"/>
      <c r="P528" s="2"/>
      <c r="R528" s="2"/>
      <c r="U528" s="2"/>
    </row>
    <row r="529" spans="11:21">
      <c r="K529" s="2"/>
      <c r="M529" s="2"/>
      <c r="O529" s="2"/>
      <c r="P529" s="2"/>
      <c r="R529" s="2"/>
      <c r="U529" s="2"/>
    </row>
    <row r="530" spans="11:21">
      <c r="K530" s="2"/>
      <c r="M530" s="2"/>
      <c r="O530" s="2"/>
      <c r="P530" s="2"/>
      <c r="R530" s="2"/>
      <c r="U530" s="2"/>
    </row>
    <row r="531" spans="11:21">
      <c r="K531" s="2"/>
      <c r="M531" s="2"/>
      <c r="O531" s="2"/>
      <c r="P531" s="2"/>
      <c r="R531" s="2"/>
      <c r="U531" s="2"/>
    </row>
    <row r="532" spans="11:21">
      <c r="K532" s="2"/>
      <c r="M532" s="2"/>
      <c r="O532" s="2"/>
      <c r="P532" s="2"/>
      <c r="R532" s="2"/>
      <c r="U532" s="2"/>
    </row>
    <row r="533" spans="11:21">
      <c r="K533" s="2"/>
      <c r="M533" s="2"/>
      <c r="O533" s="2"/>
      <c r="P533" s="2"/>
      <c r="R533" s="2"/>
      <c r="U533" s="2"/>
    </row>
    <row r="534" spans="11:21">
      <c r="K534" s="2"/>
      <c r="M534" s="2"/>
      <c r="O534" s="2"/>
      <c r="P534" s="2"/>
      <c r="R534" s="2"/>
      <c r="U534" s="2"/>
    </row>
    <row r="535" spans="11:21">
      <c r="K535" s="2"/>
      <c r="M535" s="2"/>
      <c r="O535" s="2"/>
      <c r="P535" s="2"/>
      <c r="R535" s="2"/>
      <c r="U535" s="2"/>
    </row>
    <row r="536" spans="11:21">
      <c r="K536" s="2"/>
      <c r="M536" s="2"/>
      <c r="O536" s="2"/>
      <c r="P536" s="2"/>
      <c r="R536" s="2"/>
      <c r="U536" s="2"/>
    </row>
    <row r="537" spans="11:21">
      <c r="K537" s="2"/>
      <c r="M537" s="2"/>
      <c r="O537" s="2"/>
      <c r="P537" s="2"/>
      <c r="R537" s="2"/>
      <c r="U537" s="2"/>
    </row>
    <row r="538" spans="11:21">
      <c r="K538" s="2"/>
      <c r="M538" s="2"/>
      <c r="O538" s="2"/>
      <c r="P538" s="2"/>
      <c r="R538" s="2"/>
      <c r="U538" s="2"/>
    </row>
    <row r="539" spans="11:21">
      <c r="K539" s="2"/>
      <c r="M539" s="2"/>
      <c r="O539" s="2"/>
      <c r="P539" s="2"/>
      <c r="R539" s="2"/>
      <c r="U539" s="2"/>
    </row>
    <row r="540" spans="11:21">
      <c r="K540" s="2"/>
      <c r="M540" s="2"/>
      <c r="O540" s="2"/>
      <c r="P540" s="2"/>
      <c r="R540" s="2"/>
      <c r="U540" s="2"/>
    </row>
    <row r="541" spans="11:21">
      <c r="K541" s="2"/>
      <c r="M541" s="2"/>
      <c r="O541" s="2"/>
      <c r="P541" s="2"/>
      <c r="R541" s="2"/>
      <c r="U541" s="2"/>
    </row>
    <row r="542" spans="11:21">
      <c r="K542" s="2"/>
      <c r="M542" s="2"/>
      <c r="O542" s="2"/>
      <c r="P542" s="2"/>
      <c r="R542" s="2"/>
      <c r="U542" s="2"/>
    </row>
    <row r="543" spans="11:21">
      <c r="K543" s="2"/>
      <c r="M543" s="2"/>
      <c r="O543" s="2"/>
      <c r="P543" s="2"/>
      <c r="R543" s="2"/>
      <c r="U543" s="2"/>
    </row>
    <row r="544" spans="11:21">
      <c r="K544" s="2"/>
      <c r="M544" s="2"/>
      <c r="O544" s="2"/>
      <c r="P544" s="2"/>
      <c r="R544" s="2"/>
      <c r="U544" s="2"/>
    </row>
    <row r="545" spans="11:21">
      <c r="K545" s="2"/>
      <c r="M545" s="2"/>
      <c r="O545" s="2"/>
      <c r="P545" s="2"/>
      <c r="R545" s="2"/>
      <c r="U545" s="2"/>
    </row>
    <row r="546" spans="11:21">
      <c r="K546" s="2"/>
      <c r="M546" s="2"/>
      <c r="O546" s="2"/>
      <c r="P546" s="2"/>
      <c r="R546" s="2"/>
      <c r="U546" s="2"/>
    </row>
    <row r="547" spans="11:21">
      <c r="K547" s="2"/>
      <c r="M547" s="2"/>
      <c r="O547" s="2"/>
      <c r="P547" s="2"/>
      <c r="R547" s="2"/>
      <c r="U547" s="2"/>
    </row>
    <row r="548" spans="11:21">
      <c r="K548" s="2"/>
      <c r="M548" s="2"/>
      <c r="O548" s="2"/>
      <c r="P548" s="2"/>
      <c r="R548" s="2"/>
      <c r="U548" s="2"/>
    </row>
    <row r="549" spans="11:21">
      <c r="K549" s="2"/>
      <c r="M549" s="2"/>
      <c r="O549" s="2"/>
      <c r="P549" s="2"/>
      <c r="R549" s="2"/>
      <c r="U549" s="2"/>
    </row>
    <row r="550" spans="11:21">
      <c r="K550" s="2"/>
      <c r="M550" s="2"/>
      <c r="O550" s="2"/>
      <c r="P550" s="2"/>
      <c r="R550" s="2"/>
      <c r="U550" s="2"/>
    </row>
    <row r="551" spans="11:21">
      <c r="K551" s="2"/>
      <c r="M551" s="2"/>
      <c r="O551" s="2"/>
      <c r="P551" s="2"/>
      <c r="R551" s="2"/>
      <c r="U551" s="2"/>
    </row>
    <row r="552" spans="11:21">
      <c r="K552" s="2"/>
      <c r="M552" s="2"/>
      <c r="O552" s="2"/>
      <c r="P552" s="2"/>
      <c r="R552" s="2"/>
      <c r="U552" s="2"/>
    </row>
    <row r="553" spans="11:21">
      <c r="K553" s="2"/>
      <c r="M553" s="2"/>
      <c r="O553" s="2"/>
      <c r="P553" s="2"/>
      <c r="R553" s="2"/>
      <c r="U553" s="2"/>
    </row>
    <row r="554" spans="11:21">
      <c r="K554" s="2"/>
      <c r="M554" s="2"/>
      <c r="O554" s="2"/>
      <c r="P554" s="2"/>
      <c r="R554" s="2"/>
      <c r="U554" s="2"/>
    </row>
    <row r="555" spans="11:21">
      <c r="K555" s="2"/>
      <c r="M555" s="2"/>
      <c r="O555" s="2"/>
      <c r="P555" s="2"/>
      <c r="R555" s="2"/>
      <c r="U555" s="2"/>
    </row>
    <row r="556" spans="11:21">
      <c r="K556" s="2"/>
      <c r="M556" s="2"/>
      <c r="O556" s="2"/>
      <c r="P556" s="2"/>
      <c r="R556" s="2"/>
      <c r="U556" s="2"/>
    </row>
    <row r="557" spans="11:21">
      <c r="K557" s="2"/>
      <c r="M557" s="2"/>
      <c r="O557" s="2"/>
      <c r="P557" s="2"/>
      <c r="R557" s="2"/>
      <c r="U557" s="2"/>
    </row>
    <row r="558" spans="11:21">
      <c r="K558" s="2"/>
      <c r="M558" s="2"/>
      <c r="O558" s="2"/>
      <c r="P558" s="2"/>
      <c r="R558" s="2"/>
      <c r="U558" s="2"/>
    </row>
    <row r="559" spans="11:21">
      <c r="K559" s="2"/>
      <c r="M559" s="2"/>
      <c r="O559" s="2"/>
      <c r="P559" s="2"/>
      <c r="R559" s="2"/>
      <c r="U559" s="2"/>
    </row>
    <row r="560" spans="11:21">
      <c r="K560" s="2"/>
      <c r="M560" s="2"/>
      <c r="O560" s="2"/>
      <c r="P560" s="2"/>
      <c r="R560" s="2"/>
      <c r="U560" s="2"/>
    </row>
    <row r="561" spans="11:21">
      <c r="K561" s="2"/>
      <c r="M561" s="2"/>
      <c r="O561" s="2"/>
      <c r="P561" s="2"/>
      <c r="R561" s="2"/>
      <c r="U561" s="2"/>
    </row>
    <row r="562" spans="11:21">
      <c r="K562" s="2"/>
      <c r="M562" s="2"/>
      <c r="O562" s="2"/>
      <c r="P562" s="2"/>
      <c r="R562" s="2"/>
      <c r="U562" s="2"/>
    </row>
    <row r="563" spans="11:21">
      <c r="K563" s="2"/>
      <c r="M563" s="2"/>
      <c r="O563" s="2"/>
      <c r="P563" s="2"/>
      <c r="R563" s="2"/>
      <c r="U563" s="2"/>
    </row>
    <row r="564" spans="11:21">
      <c r="K564" s="2"/>
      <c r="M564" s="2"/>
      <c r="O564" s="2"/>
      <c r="P564" s="2"/>
      <c r="R564" s="2"/>
      <c r="U564" s="2"/>
    </row>
    <row r="565" spans="11:21">
      <c r="K565" s="2"/>
      <c r="M565" s="2"/>
      <c r="O565" s="2"/>
      <c r="P565" s="2"/>
      <c r="R565" s="2"/>
      <c r="U565" s="2"/>
    </row>
    <row r="566" spans="11:21">
      <c r="K566" s="2"/>
      <c r="M566" s="2"/>
      <c r="O566" s="2"/>
      <c r="P566" s="2"/>
      <c r="R566" s="2"/>
      <c r="U566" s="2"/>
    </row>
    <row r="567" spans="11:21">
      <c r="K567" s="2"/>
      <c r="M567" s="2"/>
      <c r="O567" s="2"/>
      <c r="P567" s="2"/>
      <c r="R567" s="2"/>
      <c r="U567" s="2"/>
    </row>
    <row r="568" spans="11:21">
      <c r="K568" s="2"/>
      <c r="M568" s="2"/>
      <c r="O568" s="2"/>
      <c r="P568" s="2"/>
      <c r="R568" s="2"/>
      <c r="U568" s="2"/>
    </row>
    <row r="569" spans="11:21">
      <c r="K569" s="2"/>
      <c r="M569" s="2"/>
      <c r="O569" s="2"/>
      <c r="P569" s="2"/>
      <c r="R569" s="2"/>
      <c r="U569" s="2"/>
    </row>
    <row r="570" spans="11:21">
      <c r="K570" s="2"/>
      <c r="M570" s="2"/>
      <c r="O570" s="2"/>
      <c r="P570" s="2"/>
      <c r="R570" s="2"/>
      <c r="U570" s="2"/>
    </row>
    <row r="571" spans="11:21">
      <c r="K571" s="2"/>
      <c r="M571" s="2"/>
      <c r="O571" s="2"/>
      <c r="P571" s="2"/>
      <c r="R571" s="2"/>
      <c r="U571" s="2"/>
    </row>
    <row r="572" spans="11:21">
      <c r="K572" s="2"/>
      <c r="M572" s="2"/>
      <c r="O572" s="2"/>
      <c r="P572" s="2"/>
      <c r="R572" s="2"/>
      <c r="U572" s="2"/>
    </row>
    <row r="573" spans="11:21">
      <c r="K573" s="2"/>
      <c r="M573" s="2"/>
      <c r="O573" s="2"/>
      <c r="P573" s="2"/>
      <c r="R573" s="2"/>
      <c r="U573" s="2"/>
    </row>
    <row r="574" spans="11:21">
      <c r="K574" s="2"/>
      <c r="M574" s="2"/>
      <c r="O574" s="2"/>
      <c r="P574" s="2"/>
      <c r="R574" s="2"/>
      <c r="U574" s="2"/>
    </row>
    <row r="575" spans="11:21">
      <c r="K575" s="2"/>
      <c r="M575" s="2"/>
      <c r="O575" s="2"/>
      <c r="P575" s="2"/>
      <c r="R575" s="2"/>
      <c r="U575" s="2"/>
    </row>
    <row r="576" spans="11:21">
      <c r="K576" s="2"/>
      <c r="M576" s="2"/>
      <c r="O576" s="2"/>
      <c r="P576" s="2"/>
      <c r="R576" s="2"/>
      <c r="U576" s="2"/>
    </row>
    <row r="577" spans="11:21">
      <c r="K577" s="2"/>
      <c r="M577" s="2"/>
      <c r="O577" s="2"/>
      <c r="P577" s="2"/>
      <c r="R577" s="2"/>
      <c r="U577" s="2"/>
    </row>
  </sheetData>
  <customSheetViews>
    <customSheetView guid="{78EABF26-D710-4E97-9982-5034BA00DCB2}" scale="75" showPageBreaks="1" printArea="1">
      <pageMargins left="0.5" right="0.5" top="0.75" bottom="0.5" header="0.4" footer="0.25"/>
      <pageSetup scale="50" orientation="landscape" horizontalDpi="300" r:id="rId1"/>
      <headerFooter alignWithMargins="0">
        <oddFooter xml:space="preserve">&amp;R2009 PNW Statistical Report    Page 22     </oddFooter>
      </headerFooter>
    </customSheetView>
    <customSheetView guid="{CF8C0A6A-966E-4199-A69F-838FC137FC7C}" scale="75" showPageBreaks="1" printArea="1" topLeftCell="C1">
      <selection activeCell="W45" sqref="W45"/>
      <pageMargins left="0.5" right="0.5" top="0.75" bottom="0.5" header="0.4" footer="0.25"/>
      <pageSetup scale="50" orientation="landscape" horizontalDpi="300" r:id="rId2"/>
      <headerFooter alignWithMargins="0">
        <oddFooter xml:space="preserve">&amp;R2009 PNW Statistical Report    Page 22     </oddFooter>
      </headerFooter>
    </customSheetView>
    <customSheetView guid="{00D76137-0065-4878-A5E6-B91DE9FF37CB}" showPageBreaks="1">
      <pageMargins left="0.5" right="0.5" top="0.75" bottom="0.5" header="0.4" footer="0.25"/>
      <pageSetup scale="50" orientation="landscape" horizontalDpi="300" r:id="rId3"/>
      <headerFooter alignWithMargins="0">
        <oddFooter xml:space="preserve">&amp;R2009 PNW Statistical Report    Page 22     </oddFooter>
      </headerFooter>
    </customSheetView>
    <customSheetView guid="{BAD007A0-1EFD-4C2B-B7C5-7AF3F7BE2776}" showPageBreaks="1" view="pageLayout">
      <selection activeCell="L54" sqref="L54"/>
      <pageMargins left="0.5" right="0.5" top="0.75" bottom="1" header="0.5" footer="0.5"/>
      <pageSetup scale="64" orientation="landscape" horizontalDpi="300" r:id="rId4"/>
      <headerFooter alignWithMargins="0">
        <oddFooter xml:space="preserve">&amp;R2010 PNW Statistical Report    Page </oddFooter>
      </headerFooter>
    </customSheetView>
  </customSheetViews>
  <phoneticPr fontId="10" type="noConversion"/>
  <pageMargins left="0.5" right="0.5" top="0.75" bottom="1" header="0.5" footer="0.5"/>
  <pageSetup scale="50" orientation="landscape" horizontalDpi="300" r:id="rId5"/>
  <headerFooter alignWithMargins="0">
    <oddFooter xml:space="preserve">&amp;R2010 PNW Statistical Report    Page 22 </oddFooter>
  </headerFooter>
  <ignoredErrors>
    <ignoredError sqref="D36 G36" formulaRange="1"/>
  </ignoredErrors>
</worksheet>
</file>

<file path=xl/worksheets/sheet23.xml><?xml version="1.0" encoding="utf-8"?>
<worksheet xmlns="http://schemas.openxmlformats.org/spreadsheetml/2006/main" xmlns:r="http://schemas.openxmlformats.org/officeDocument/2006/relationships">
  <dimension ref="A1:AH604"/>
  <sheetViews>
    <sheetView zoomScale="75" zoomScaleNormal="75" zoomScaleSheetLayoutView="75" workbookViewId="0"/>
  </sheetViews>
  <sheetFormatPr defaultColWidth="10" defaultRowHeight="12.75"/>
  <cols>
    <col min="1" max="2" width="3.7109375" style="186" customWidth="1"/>
    <col min="3" max="3" width="42.7109375" style="186" customWidth="1"/>
    <col min="4" max="4" width="15.7109375" style="7" customWidth="1"/>
    <col min="5" max="5" width="2.7109375" style="7" customWidth="1"/>
    <col min="6" max="6" width="8" style="7" customWidth="1"/>
    <col min="7" max="7" width="2.7109375" style="7" customWidth="1"/>
    <col min="8" max="9" width="2.140625" style="589" customWidth="1"/>
    <col min="10" max="10" width="15.85546875" style="589" customWidth="1"/>
    <col min="11" max="11" width="2.7109375" style="589" customWidth="1"/>
    <col min="12" max="12" width="8" style="589" customWidth="1"/>
    <col min="13" max="13" width="2.7109375" style="589" customWidth="1"/>
    <col min="14" max="14" width="2.140625" style="589" customWidth="1"/>
    <col min="15" max="15" width="15.7109375" style="589" customWidth="1"/>
    <col min="16" max="16" width="2.5703125" style="589" customWidth="1"/>
    <col min="17" max="17" width="7.85546875" style="589" customWidth="1"/>
    <col min="18" max="18" width="2.5703125" style="589" customWidth="1"/>
    <col min="19" max="19" width="2.140625" style="589" customWidth="1"/>
    <col min="20" max="20" width="15.7109375" style="589" customWidth="1"/>
    <col min="21" max="21" width="2.5703125" style="589" customWidth="1"/>
    <col min="22" max="22" width="8" style="589" customWidth="1"/>
    <col min="23" max="23" width="2.5703125" style="589" customWidth="1"/>
    <col min="24" max="24" width="2.140625" style="589" customWidth="1"/>
    <col min="25" max="25" width="15.7109375" style="589" customWidth="1"/>
    <col min="26" max="26" width="2.5703125" style="589" customWidth="1"/>
    <col min="27" max="27" width="8" style="589" customWidth="1"/>
    <col min="28" max="28" width="2.5703125" style="589" customWidth="1"/>
    <col min="29" max="29" width="2.140625" style="589" customWidth="1"/>
    <col min="30" max="30" width="15.85546875" style="593" customWidth="1"/>
    <col min="31" max="31" width="2.5703125" style="593" customWidth="1"/>
    <col min="32" max="32" width="8" style="593" customWidth="1"/>
    <col min="33" max="33" width="2.5703125" style="593" customWidth="1"/>
    <col min="34" max="34" width="2.140625" style="589" customWidth="1"/>
    <col min="35" max="16384" width="10" style="589"/>
  </cols>
  <sheetData>
    <row r="1" spans="1:34" ht="12.75" customHeight="1">
      <c r="A1" s="197" t="s">
        <v>441</v>
      </c>
      <c r="B1" s="193"/>
      <c r="H1" s="7"/>
      <c r="I1" s="7"/>
      <c r="N1" s="7"/>
      <c r="O1" s="7"/>
      <c r="P1" s="7"/>
      <c r="Q1" s="7"/>
      <c r="R1" s="7"/>
      <c r="S1" s="7"/>
      <c r="X1" s="7"/>
      <c r="AB1" s="7"/>
      <c r="AC1" s="7"/>
      <c r="AG1" s="8"/>
      <c r="AH1" s="7"/>
    </row>
    <row r="2" spans="1:34" ht="12.75" customHeight="1">
      <c r="A2" s="197" t="s">
        <v>147</v>
      </c>
      <c r="B2" s="193"/>
      <c r="H2" s="7"/>
      <c r="I2" s="7"/>
      <c r="N2" s="7"/>
      <c r="O2" s="7"/>
      <c r="P2" s="7"/>
      <c r="Q2" s="7"/>
      <c r="R2" s="7"/>
      <c r="S2" s="7"/>
      <c r="X2" s="7"/>
      <c r="AB2" s="7"/>
      <c r="AC2" s="7"/>
      <c r="AG2" s="8"/>
      <c r="AH2" s="7"/>
    </row>
    <row r="3" spans="1:34" ht="12.75" customHeight="1">
      <c r="A3" s="197"/>
      <c r="C3" s="193"/>
      <c r="H3" s="7"/>
      <c r="I3" s="7"/>
      <c r="N3" s="7"/>
      <c r="O3" s="7"/>
      <c r="P3" s="7"/>
      <c r="Q3" s="7"/>
      <c r="R3" s="7"/>
      <c r="S3" s="7"/>
      <c r="X3" s="7"/>
      <c r="AB3" s="7"/>
      <c r="AC3" s="7"/>
      <c r="AG3" s="8"/>
      <c r="AH3" s="7"/>
    </row>
    <row r="4" spans="1:34" ht="12.75" customHeight="1"/>
    <row r="5" spans="1:34" ht="12.75" customHeight="1">
      <c r="Y5" s="43"/>
      <c r="Z5" s="43"/>
      <c r="AA5" s="43"/>
      <c r="AB5" s="43"/>
      <c r="AC5" s="43"/>
      <c r="AD5" s="43"/>
      <c r="AE5" s="43"/>
      <c r="AF5" s="43"/>
      <c r="AG5" s="43"/>
      <c r="AH5" s="43"/>
    </row>
    <row r="6" spans="1:34" ht="12.75" customHeight="1">
      <c r="A6" s="198" t="s">
        <v>133</v>
      </c>
      <c r="D6" s="373">
        <v>2010</v>
      </c>
      <c r="E6" s="683"/>
      <c r="F6" s="683"/>
      <c r="H6" s="642"/>
      <c r="J6" s="504">
        <v>2009</v>
      </c>
      <c r="K6" s="374"/>
      <c r="L6" s="374"/>
      <c r="M6" s="375"/>
      <c r="O6" s="504">
        <v>2008</v>
      </c>
      <c r="P6" s="374"/>
      <c r="Q6" s="374"/>
      <c r="R6" s="375"/>
      <c r="S6" s="187"/>
      <c r="T6" s="504">
        <v>2007</v>
      </c>
      <c r="U6" s="374"/>
      <c r="V6" s="374"/>
      <c r="W6" s="375"/>
      <c r="Y6" s="504">
        <v>2006</v>
      </c>
      <c r="Z6" s="374"/>
      <c r="AA6" s="374"/>
      <c r="AB6" s="375"/>
      <c r="AC6" s="375"/>
      <c r="AD6" s="504">
        <v>2005</v>
      </c>
      <c r="AE6" s="374"/>
      <c r="AF6" s="374"/>
      <c r="AG6" s="375"/>
      <c r="AH6" s="375"/>
    </row>
    <row r="7" spans="1:34" ht="12.75" customHeight="1">
      <c r="H7" s="642"/>
      <c r="J7" s="593"/>
      <c r="K7" s="593"/>
      <c r="L7" s="593"/>
      <c r="O7" s="593"/>
      <c r="P7" s="593"/>
      <c r="Q7" s="593"/>
      <c r="T7" s="593"/>
      <c r="U7" s="593"/>
      <c r="V7" s="593"/>
      <c r="Y7" s="593"/>
      <c r="Z7" s="593"/>
      <c r="AA7" s="593"/>
      <c r="AG7" s="589"/>
    </row>
    <row r="8" spans="1:34" ht="27.75" customHeight="1">
      <c r="A8" s="833" t="s">
        <v>647</v>
      </c>
      <c r="B8" s="833"/>
      <c r="C8" s="833"/>
      <c r="H8" s="365"/>
      <c r="I8" s="7"/>
      <c r="N8" s="7"/>
      <c r="R8" s="7"/>
      <c r="S8" s="7"/>
      <c r="X8" s="7"/>
      <c r="AB8" s="7"/>
      <c r="AC8" s="7"/>
      <c r="AD8" s="589"/>
      <c r="AE8" s="589"/>
      <c r="AF8" s="589"/>
      <c r="AG8" s="7"/>
      <c r="AH8" s="7"/>
    </row>
    <row r="9" spans="1:34">
      <c r="A9" s="199"/>
      <c r="B9" s="193"/>
      <c r="H9" s="365"/>
      <c r="I9" s="7"/>
      <c r="N9" s="7"/>
      <c r="R9" s="7"/>
      <c r="S9" s="7"/>
      <c r="X9" s="7"/>
      <c r="AB9" s="7"/>
      <c r="AC9" s="7"/>
      <c r="AD9" s="589"/>
      <c r="AE9" s="589"/>
      <c r="AF9" s="589"/>
      <c r="AG9" s="7"/>
      <c r="AH9" s="7"/>
    </row>
    <row r="10" spans="1:34">
      <c r="A10" s="199" t="s">
        <v>328</v>
      </c>
      <c r="B10" s="193"/>
      <c r="H10" s="365"/>
      <c r="I10" s="7"/>
      <c r="N10" s="7"/>
      <c r="R10" s="7"/>
      <c r="S10" s="7"/>
      <c r="X10" s="7"/>
      <c r="AB10" s="7"/>
      <c r="AC10" s="7"/>
      <c r="AD10" s="589"/>
      <c r="AE10" s="589"/>
      <c r="AF10" s="589"/>
      <c r="AG10" s="7"/>
      <c r="AH10" s="7"/>
    </row>
    <row r="11" spans="1:34">
      <c r="A11" s="200"/>
      <c r="B11" s="186" t="s">
        <v>476</v>
      </c>
      <c r="H11" s="642"/>
      <c r="AD11" s="589"/>
      <c r="AE11" s="589"/>
      <c r="AF11" s="589"/>
      <c r="AG11" s="589"/>
    </row>
    <row r="12" spans="1:34">
      <c r="A12" s="200"/>
      <c r="C12" s="186" t="s">
        <v>482</v>
      </c>
      <c r="D12" s="268">
        <v>1504288</v>
      </c>
      <c r="F12" s="37">
        <v>47.3</v>
      </c>
      <c r="G12" s="292" t="s">
        <v>444</v>
      </c>
      <c r="H12" s="642"/>
      <c r="J12" s="511">
        <v>1495629</v>
      </c>
      <c r="L12" s="643">
        <f>(J12/$J$26)*100</f>
        <v>47.487823464041909</v>
      </c>
      <c r="M12" s="662" t="s">
        <v>444</v>
      </c>
      <c r="O12" s="511">
        <v>1454458</v>
      </c>
      <c r="Q12" s="643">
        <f>(O12/$O$26)*100</f>
        <v>46.416462634705773</v>
      </c>
      <c r="R12" s="662" t="s">
        <v>444</v>
      </c>
      <c r="T12" s="511">
        <v>1418315</v>
      </c>
      <c r="V12" s="643">
        <f>(T12/$T$26)*100</f>
        <v>48.303174393968959</v>
      </c>
      <c r="W12" s="662" t="s">
        <v>444</v>
      </c>
      <c r="Y12" s="511">
        <v>1270521</v>
      </c>
      <c r="AA12" s="643">
        <f>(Y12/$Y$26)*100</f>
        <v>47.790663427261784</v>
      </c>
      <c r="AB12" s="662" t="s">
        <v>444</v>
      </c>
      <c r="AC12" s="662"/>
      <c r="AD12" s="511">
        <v>1079223</v>
      </c>
      <c r="AE12" s="589"/>
      <c r="AF12" s="643">
        <v>47.52626064991393</v>
      </c>
      <c r="AG12" s="662" t="s">
        <v>444</v>
      </c>
      <c r="AH12" s="662"/>
    </row>
    <row r="13" spans="1:34">
      <c r="A13" s="200"/>
      <c r="C13" s="186" t="s">
        <v>483</v>
      </c>
      <c r="D13" s="66">
        <v>1249158</v>
      </c>
      <c r="F13" s="37">
        <v>39.299999999999997</v>
      </c>
      <c r="H13" s="642"/>
      <c r="J13" s="513">
        <v>1267979</v>
      </c>
      <c r="L13" s="643">
        <f>(J13/$J$26)*100</f>
        <v>40.259692014605491</v>
      </c>
      <c r="O13" s="513">
        <v>1233115</v>
      </c>
      <c r="Q13" s="643">
        <f>(O13/$O$26)*100</f>
        <v>39.352691051783694</v>
      </c>
      <c r="T13" s="513">
        <v>1160165</v>
      </c>
      <c r="V13" s="643">
        <f>(T13/$T$26)*100</f>
        <v>39.511428928537732</v>
      </c>
      <c r="Y13" s="513">
        <v>1051660</v>
      </c>
      <c r="AA13" s="643">
        <f>(Y13/$Y$26)*100-0.1</f>
        <v>39.458204153976297</v>
      </c>
      <c r="AD13" s="513">
        <v>881432</v>
      </c>
      <c r="AE13" s="589"/>
      <c r="AF13" s="643">
        <v>38.816043558351645</v>
      </c>
      <c r="AG13" s="589"/>
    </row>
    <row r="14" spans="1:34">
      <c r="A14" s="200"/>
      <c r="C14" s="505" t="s">
        <v>484</v>
      </c>
      <c r="D14" s="294">
        <v>168215</v>
      </c>
      <c r="E14" s="59"/>
      <c r="F14" s="37">
        <v>5.3</v>
      </c>
      <c r="G14" s="55"/>
      <c r="H14" s="645"/>
      <c r="I14" s="646"/>
      <c r="J14" s="555">
        <v>177567</v>
      </c>
      <c r="K14" s="646"/>
      <c r="L14" s="643">
        <f>(J14/$J$26)*100</f>
        <v>5.637942530560407</v>
      </c>
      <c r="M14" s="646"/>
      <c r="N14" s="646"/>
      <c r="O14" s="555">
        <v>189728</v>
      </c>
      <c r="P14" s="646"/>
      <c r="Q14" s="643">
        <f>(O14/$O$26)*100-0.1</f>
        <v>5.9548346000760812</v>
      </c>
      <c r="R14" s="646"/>
      <c r="S14" s="646"/>
      <c r="T14" s="555">
        <v>174995</v>
      </c>
      <c r="U14" s="646"/>
      <c r="V14" s="643">
        <f>(T14/$T$26)*100</f>
        <v>5.9597578838781216</v>
      </c>
      <c r="W14" s="646"/>
      <c r="Y14" s="555">
        <v>170021</v>
      </c>
      <c r="Z14" s="646"/>
      <c r="AA14" s="643">
        <f>(Y14/$Y$26)*100</f>
        <v>6.3953420577593567</v>
      </c>
      <c r="AB14" s="646"/>
      <c r="AC14" s="646"/>
      <c r="AD14" s="555">
        <v>145490</v>
      </c>
      <c r="AE14" s="646"/>
      <c r="AF14" s="643">
        <v>6.4070128805223545</v>
      </c>
      <c r="AG14" s="646"/>
      <c r="AH14" s="646"/>
    </row>
    <row r="15" spans="1:34">
      <c r="A15" s="200"/>
      <c r="C15" s="186" t="s">
        <v>485</v>
      </c>
      <c r="D15" s="66">
        <v>2106</v>
      </c>
      <c r="F15" s="37">
        <v>0.1</v>
      </c>
      <c r="H15" s="642"/>
      <c r="J15" s="513">
        <v>2371</v>
      </c>
      <c r="L15" s="643">
        <f>(J15/$J$26)*100</f>
        <v>7.5281790760438172E-2</v>
      </c>
      <c r="O15" s="513">
        <v>2264</v>
      </c>
      <c r="Q15" s="643">
        <f>(O15/$O$26)*100</f>
        <v>7.2251568216458548E-2</v>
      </c>
      <c r="T15" s="513">
        <v>2288</v>
      </c>
      <c r="V15" s="643">
        <f>(T15/$T$26)*100</f>
        <v>7.7921803699037936E-2</v>
      </c>
      <c r="Y15" s="513">
        <v>2172</v>
      </c>
      <c r="AA15" s="643">
        <f>(Y15/$Y$26)*100</f>
        <v>8.169980737352045E-2</v>
      </c>
      <c r="AD15" s="513">
        <v>1745</v>
      </c>
      <c r="AE15" s="589"/>
      <c r="AF15" s="643">
        <v>7.6845401584380441E-2</v>
      </c>
      <c r="AG15" s="589"/>
    </row>
    <row r="16" spans="1:34">
      <c r="A16" s="200"/>
      <c r="C16" s="186" t="s">
        <v>282</v>
      </c>
      <c r="D16" s="269">
        <v>21403</v>
      </c>
      <c r="E16" s="295"/>
      <c r="F16" s="296">
        <v>0.6</v>
      </c>
      <c r="H16" s="642"/>
      <c r="J16" s="550">
        <v>19193</v>
      </c>
      <c r="K16" s="681"/>
      <c r="L16" s="680">
        <f>(J16/$J$26)*100</f>
        <v>0.60939831719320525</v>
      </c>
      <c r="O16" s="550">
        <v>18984</v>
      </c>
      <c r="P16" s="681"/>
      <c r="Q16" s="680">
        <f>(O16/$O$26)*100</f>
        <v>0.60584088826026905</v>
      </c>
      <c r="T16" s="550">
        <v>17192</v>
      </c>
      <c r="U16" s="681"/>
      <c r="V16" s="680">
        <f>(T16/$T$26)*100</f>
        <v>0.58550334317913466</v>
      </c>
      <c r="Y16" s="550">
        <v>15806</v>
      </c>
      <c r="Z16" s="681"/>
      <c r="AA16" s="680">
        <f>(Y16/$Y$26)*100</f>
        <v>0.59454288920159504</v>
      </c>
      <c r="AD16" s="550">
        <v>13203</v>
      </c>
      <c r="AE16" s="681"/>
      <c r="AF16" s="680">
        <v>0.58142684075563034</v>
      </c>
      <c r="AG16" s="589"/>
    </row>
    <row r="17" spans="1:34">
      <c r="A17" s="200"/>
      <c r="C17" s="186" t="s">
        <v>486</v>
      </c>
      <c r="D17" s="66">
        <f>SUM(D12:D16)</f>
        <v>2945170</v>
      </c>
      <c r="E17" s="589"/>
      <c r="F17" s="37">
        <f>SUM(F12:F16)</f>
        <v>92.59999999999998</v>
      </c>
      <c r="H17" s="642"/>
      <c r="J17" s="513">
        <f>SUM(J12:J16)</f>
        <v>2962739</v>
      </c>
      <c r="L17" s="643">
        <f>SUM(L12:L16)</f>
        <v>94.070138117161463</v>
      </c>
      <c r="O17" s="513">
        <f>SUM(O12:O16)</f>
        <v>2898549</v>
      </c>
      <c r="Q17" s="643">
        <f>SUM(Q12:Q16)+0.1</f>
        <v>92.502080743042271</v>
      </c>
      <c r="T17" s="513">
        <f>SUM(T12:T16)</f>
        <v>2772955</v>
      </c>
      <c r="V17" s="643">
        <v>94.5</v>
      </c>
      <c r="Y17" s="513">
        <f>SUM(Y12:Y16)</f>
        <v>2510180</v>
      </c>
      <c r="AA17" s="643">
        <f>SUM(AA12:AA16)+0.1</f>
        <v>94.420452335572534</v>
      </c>
      <c r="AD17" s="513">
        <v>2121093</v>
      </c>
      <c r="AE17" s="589"/>
      <c r="AF17" s="643">
        <v>93.407589331127937</v>
      </c>
      <c r="AG17" s="589"/>
    </row>
    <row r="18" spans="1:34" ht="12.75" customHeight="1">
      <c r="A18" s="200"/>
      <c r="B18" s="186" t="s">
        <v>477</v>
      </c>
      <c r="D18" s="8"/>
      <c r="E18" s="8"/>
      <c r="F18" s="682"/>
      <c r="H18" s="642"/>
      <c r="J18" s="513"/>
      <c r="K18" s="593"/>
      <c r="L18" s="643"/>
      <c r="O18" s="513"/>
      <c r="P18" s="593"/>
      <c r="Q18" s="643"/>
      <c r="T18" s="513"/>
      <c r="U18" s="593"/>
      <c r="V18" s="643"/>
      <c r="Y18" s="513"/>
      <c r="Z18" s="593"/>
      <c r="AA18" s="643"/>
      <c r="AD18" s="513"/>
      <c r="AF18" s="643"/>
      <c r="AG18" s="589"/>
    </row>
    <row r="19" spans="1:34" ht="12.75" customHeight="1">
      <c r="A19" s="200"/>
      <c r="C19" s="186" t="s">
        <v>487</v>
      </c>
      <c r="D19" s="66">
        <v>64816</v>
      </c>
      <c r="E19" s="8"/>
      <c r="F19" s="37">
        <f>(D19/$D$26)*100</f>
        <v>2.0377218737257556</v>
      </c>
      <c r="H19" s="642"/>
      <c r="J19" s="513">
        <v>59405</v>
      </c>
      <c r="K19" s="593"/>
      <c r="L19" s="643">
        <f>(J19/$J$26)*100</f>
        <v>1.8861724083187807</v>
      </c>
      <c r="O19" s="513">
        <v>70325</v>
      </c>
      <c r="P19" s="593"/>
      <c r="Q19" s="643">
        <f>(O19/$O$26)*100</f>
        <v>2.2442983811053212</v>
      </c>
      <c r="T19" s="513">
        <v>34424</v>
      </c>
      <c r="U19" s="593"/>
      <c r="V19" s="643">
        <f>(T19/$T$26)*100</f>
        <v>1.1723689556537071</v>
      </c>
      <c r="Y19" s="513">
        <v>21782</v>
      </c>
      <c r="Z19" s="593"/>
      <c r="AA19" s="643">
        <f>(Y19/$Y$26)*100</f>
        <v>0.819330204516585</v>
      </c>
      <c r="AD19" s="513">
        <v>22708</v>
      </c>
      <c r="AF19" s="643">
        <v>1.0000030826235593</v>
      </c>
      <c r="AG19" s="589"/>
    </row>
    <row r="20" spans="1:34" ht="12.75" customHeight="1">
      <c r="A20" s="200"/>
      <c r="C20" s="186" t="s">
        <v>229</v>
      </c>
      <c r="D20" s="66">
        <v>85935</v>
      </c>
      <c r="E20" s="8"/>
      <c r="F20" s="37">
        <f>(D20/$D$26)*100</f>
        <v>2.7016728773547092</v>
      </c>
      <c r="H20" s="642"/>
      <c r="J20" s="513">
        <v>57878</v>
      </c>
      <c r="K20" s="593"/>
      <c r="L20" s="643">
        <f>(J20/$J$26)*100</f>
        <v>1.8376885219876171</v>
      </c>
      <c r="O20" s="513">
        <v>87815</v>
      </c>
      <c r="P20" s="593"/>
      <c r="Q20" s="643">
        <f>(O20/$O$26)*100</f>
        <v>2.8024608935195703</v>
      </c>
      <c r="T20" s="513">
        <v>49469</v>
      </c>
      <c r="U20" s="593"/>
      <c r="V20" s="643">
        <f>(T20/$T$26)*100</f>
        <v>1.6847524944002219</v>
      </c>
      <c r="Y20" s="513">
        <v>46140</v>
      </c>
      <c r="Z20" s="593"/>
      <c r="AA20" s="643">
        <f>(Y20/$Y$26)*100</f>
        <v>1.7355566814982661</v>
      </c>
      <c r="AD20" s="513">
        <v>39643</v>
      </c>
      <c r="AF20" s="643">
        <v>1.8</v>
      </c>
      <c r="AG20" s="589"/>
    </row>
    <row r="21" spans="1:34">
      <c r="A21" s="200"/>
      <c r="B21" s="186" t="s">
        <v>478</v>
      </c>
      <c r="D21" s="66">
        <v>34498</v>
      </c>
      <c r="F21" s="37">
        <f>(D21/$D$26)*100</f>
        <v>1.0845675327047508</v>
      </c>
      <c r="H21" s="642"/>
      <c r="J21" s="513">
        <v>34153</v>
      </c>
      <c r="L21" s="643">
        <f>(J21/$J$26)*100</f>
        <v>1.0843943483092553</v>
      </c>
      <c r="O21" s="513">
        <v>37849</v>
      </c>
      <c r="Q21" s="643">
        <f>(O21/$O$26)*100</f>
        <v>1.2078841013360158</v>
      </c>
      <c r="T21" s="513">
        <v>33411</v>
      </c>
      <c r="V21" s="643">
        <f>(T21/$T$26)*100</f>
        <v>1.1378694857467466</v>
      </c>
      <c r="Y21" s="513">
        <v>30754</v>
      </c>
      <c r="AA21" s="643">
        <f>(Y21/$Y$26)*100</f>
        <v>1.1568120975898932</v>
      </c>
      <c r="AD21" s="513">
        <v>31879</v>
      </c>
      <c r="AE21" s="589"/>
      <c r="AF21" s="643">
        <v>1.4038708063658818</v>
      </c>
      <c r="AG21" s="589"/>
    </row>
    <row r="22" spans="1:34">
      <c r="A22" s="200"/>
      <c r="B22" s="186" t="s">
        <v>479</v>
      </c>
      <c r="D22" s="269">
        <v>50388</v>
      </c>
      <c r="E22" s="295"/>
      <c r="F22" s="296">
        <f>(D22/$D$26)*100</f>
        <v>1.5841262924786068</v>
      </c>
      <c r="H22" s="642"/>
      <c r="J22" s="550">
        <v>35325</v>
      </c>
      <c r="K22" s="681"/>
      <c r="L22" s="643">
        <f>(J22/$J$26)*100</f>
        <v>1.1216066042228925</v>
      </c>
      <c r="O22" s="550">
        <v>36895</v>
      </c>
      <c r="P22" s="681"/>
      <c r="Q22" s="643">
        <f>(O22/$O$26)*100</f>
        <v>1.1774388733861476</v>
      </c>
      <c r="T22" s="550">
        <v>33348</v>
      </c>
      <c r="U22" s="681"/>
      <c r="V22" s="643">
        <f>(T22/$T$26)*100</f>
        <v>1.1357239116064324</v>
      </c>
      <c r="Y22" s="550">
        <v>32133</v>
      </c>
      <c r="Z22" s="681"/>
      <c r="AA22" s="643">
        <f>(Y22/$Y$26)*100</f>
        <v>1.2086831999693062</v>
      </c>
      <c r="AD22" s="550">
        <v>29628</v>
      </c>
      <c r="AE22" s="681"/>
      <c r="AF22" s="680">
        <v>1.3047424401960022</v>
      </c>
      <c r="AG22" s="589"/>
    </row>
    <row r="23" spans="1:34" ht="12.75" customHeight="1">
      <c r="A23" s="200"/>
      <c r="C23" s="186" t="s">
        <v>591</v>
      </c>
      <c r="D23" s="275">
        <f>SUM(D17:D22)</f>
        <v>3180807</v>
      </c>
      <c r="E23" s="295"/>
      <c r="F23" s="296">
        <f>SUM(F17:F22)</f>
        <v>100.0080885762638</v>
      </c>
      <c r="H23" s="642"/>
      <c r="J23" s="548">
        <f>SUM(J17:J22)</f>
        <v>3149500</v>
      </c>
      <c r="K23" s="679"/>
      <c r="L23" s="678">
        <f>SUM(L17:L22)</f>
        <v>100.00000000000001</v>
      </c>
      <c r="O23" s="548">
        <f>SUM(O17:O22)</f>
        <v>3131433</v>
      </c>
      <c r="P23" s="679"/>
      <c r="Q23" s="678">
        <f>SUM(Q17:Q22)</f>
        <v>99.934162992389332</v>
      </c>
      <c r="T23" s="548">
        <f>SUM(T17:T22)</f>
        <v>2923607</v>
      </c>
      <c r="U23" s="679"/>
      <c r="V23" s="678">
        <f>SUM(V17:V22)</f>
        <v>99.63071484740712</v>
      </c>
      <c r="Y23" s="548">
        <f>SUM(Y17:Y22)</f>
        <v>2640989</v>
      </c>
      <c r="Z23" s="679"/>
      <c r="AA23" s="678">
        <f>SUM(AA17:AA22)</f>
        <v>99.340834519146583</v>
      </c>
      <c r="AD23" s="548">
        <v>2244951</v>
      </c>
      <c r="AE23" s="679"/>
      <c r="AF23" s="678">
        <v>98.916205660313395</v>
      </c>
      <c r="AG23" s="589"/>
    </row>
    <row r="24" spans="1:34" ht="12.75" customHeight="1">
      <c r="A24" s="199" t="s">
        <v>177</v>
      </c>
      <c r="B24" s="193"/>
      <c r="D24" s="66"/>
      <c r="F24" s="677"/>
      <c r="H24" s="365"/>
      <c r="I24" s="7"/>
      <c r="J24" s="513"/>
      <c r="L24" s="643"/>
      <c r="N24" s="7"/>
      <c r="O24" s="513"/>
      <c r="Q24" s="643"/>
      <c r="R24" s="7"/>
      <c r="S24" s="7"/>
      <c r="T24" s="513"/>
      <c r="V24" s="643"/>
      <c r="Y24" s="513"/>
      <c r="AA24" s="643"/>
      <c r="AC24" s="7"/>
      <c r="AD24" s="513"/>
      <c r="AE24" s="589"/>
      <c r="AF24" s="643"/>
      <c r="AG24" s="7"/>
      <c r="AH24" s="7"/>
    </row>
    <row r="25" spans="1:34">
      <c r="B25" s="186" t="s">
        <v>267</v>
      </c>
      <c r="C25" s="505"/>
      <c r="D25" s="258">
        <v>0</v>
      </c>
      <c r="E25" s="295"/>
      <c r="F25" s="6">
        <v>0</v>
      </c>
      <c r="H25" s="642"/>
      <c r="J25" s="676">
        <v>0</v>
      </c>
      <c r="K25" s="593"/>
      <c r="L25" s="672">
        <f>(J25/$J$26)*100</f>
        <v>0</v>
      </c>
      <c r="O25" s="676">
        <v>2063</v>
      </c>
      <c r="P25" s="593"/>
      <c r="Q25" s="643">
        <f>(O25/$O$26)*100</f>
        <v>6.5837007610668727E-2</v>
      </c>
      <c r="T25" s="676">
        <v>12670</v>
      </c>
      <c r="U25" s="593"/>
      <c r="V25" s="643">
        <f>(T25/$T$26)*100</f>
        <v>0.43149879932989971</v>
      </c>
      <c r="Y25" s="676">
        <v>17524</v>
      </c>
      <c r="Z25" s="593"/>
      <c r="AA25" s="643">
        <f>(Y25/$Y$26)*100</f>
        <v>0.65916548085339433</v>
      </c>
      <c r="AD25" s="676">
        <v>25842</v>
      </c>
      <c r="AF25" s="643">
        <v>1.1000000000000001</v>
      </c>
      <c r="AG25" s="589"/>
    </row>
    <row r="26" spans="1:34" ht="13.5" thickBot="1">
      <c r="A26" s="186" t="s">
        <v>141</v>
      </c>
      <c r="D26" s="298">
        <f>SUM(D23:D25)</f>
        <v>3180807</v>
      </c>
      <c r="E26" s="299"/>
      <c r="F26" s="315">
        <f>F25+F23</f>
        <v>100.0080885762638</v>
      </c>
      <c r="G26" s="292" t="s">
        <v>444</v>
      </c>
      <c r="H26" s="642"/>
      <c r="J26" s="536">
        <f>J25+J23</f>
        <v>3149500</v>
      </c>
      <c r="K26" s="675"/>
      <c r="L26" s="674">
        <v>100</v>
      </c>
      <c r="M26" s="662" t="s">
        <v>444</v>
      </c>
      <c r="O26" s="536">
        <f>O25+O23</f>
        <v>3133496</v>
      </c>
      <c r="P26" s="675"/>
      <c r="Q26" s="674">
        <v>100</v>
      </c>
      <c r="R26" s="662" t="s">
        <v>444</v>
      </c>
      <c r="T26" s="536">
        <f>T25+T23</f>
        <v>2936277</v>
      </c>
      <c r="U26" s="675"/>
      <c r="V26" s="674">
        <v>100</v>
      </c>
      <c r="W26" s="662" t="s">
        <v>444</v>
      </c>
      <c r="Y26" s="536">
        <f>Y25+Y23</f>
        <v>2658513</v>
      </c>
      <c r="Z26" s="675"/>
      <c r="AA26" s="674">
        <f>AA25+AA23</f>
        <v>99.999999999999972</v>
      </c>
      <c r="AB26" s="662" t="s">
        <v>444</v>
      </c>
      <c r="AC26" s="662"/>
      <c r="AD26" s="536">
        <v>2270793</v>
      </c>
      <c r="AE26" s="675"/>
      <c r="AF26" s="674">
        <v>100.01620566031339</v>
      </c>
      <c r="AG26" s="662" t="s">
        <v>444</v>
      </c>
      <c r="AH26" s="662"/>
    </row>
    <row r="27" spans="1:34" ht="13.5" thickTop="1">
      <c r="D27" s="268"/>
      <c r="F27" s="37"/>
      <c r="H27" s="642"/>
      <c r="J27" s="511"/>
      <c r="O27" s="511"/>
      <c r="T27" s="511"/>
      <c r="Y27" s="511"/>
      <c r="AD27" s="511"/>
      <c r="AE27" s="589"/>
      <c r="AF27" s="589"/>
      <c r="AG27" s="589"/>
    </row>
    <row r="28" spans="1:34" ht="12.75" customHeight="1">
      <c r="A28" s="199" t="s">
        <v>383</v>
      </c>
      <c r="B28" s="193"/>
      <c r="H28" s="365"/>
      <c r="I28" s="7"/>
      <c r="J28" s="672"/>
      <c r="N28" s="7"/>
      <c r="O28" s="672"/>
      <c r="R28" s="7"/>
      <c r="S28" s="7"/>
      <c r="T28" s="672"/>
      <c r="Y28" s="672"/>
      <c r="AC28" s="7"/>
      <c r="AD28" s="672"/>
      <c r="AE28" s="589"/>
      <c r="AF28" s="589"/>
      <c r="AG28" s="7"/>
      <c r="AH28" s="7"/>
    </row>
    <row r="29" spans="1:34">
      <c r="A29" s="200"/>
      <c r="B29" s="186" t="s">
        <v>489</v>
      </c>
      <c r="D29" s="37">
        <f>((D17-J17)/J17)*100</f>
        <v>-0.59299857327965777</v>
      </c>
      <c r="E29" s="292" t="s">
        <v>444</v>
      </c>
      <c r="H29" s="642"/>
      <c r="J29" s="643">
        <v>2.214556317661009</v>
      </c>
      <c r="K29" s="662" t="s">
        <v>444</v>
      </c>
      <c r="O29" s="643">
        <f>((O17-T17)/T17)*100</f>
        <v>4.5292476798217063</v>
      </c>
      <c r="P29" s="662" t="s">
        <v>444</v>
      </c>
      <c r="T29" s="643">
        <f>((T17-Y17)/Y17)*100</f>
        <v>10.468372786015346</v>
      </c>
      <c r="U29" s="662" t="s">
        <v>444</v>
      </c>
      <c r="Y29" s="643">
        <f>((Y17-AD17)/AD17)*100</f>
        <v>18.34370298709203</v>
      </c>
      <c r="Z29" s="662" t="s">
        <v>444</v>
      </c>
      <c r="AD29" s="643">
        <v>7.9841100788895991</v>
      </c>
      <c r="AE29" s="662" t="s">
        <v>444</v>
      </c>
      <c r="AF29" s="589"/>
      <c r="AG29" s="589"/>
    </row>
    <row r="30" spans="1:34">
      <c r="A30" s="200"/>
      <c r="B30" s="186" t="s">
        <v>490</v>
      </c>
      <c r="D30" s="37">
        <f>((D23-J23)/J23)*100</f>
        <v>0.99403079853945064</v>
      </c>
      <c r="E30" s="292" t="s">
        <v>444</v>
      </c>
      <c r="H30" s="642"/>
      <c r="J30" s="643">
        <v>0.57692436657594137</v>
      </c>
      <c r="K30" s="662" t="s">
        <v>444</v>
      </c>
      <c r="O30" s="643">
        <f>((O23-T23)/T23)*100</f>
        <v>7.1085477630885405</v>
      </c>
      <c r="P30" s="662" t="s">
        <v>444</v>
      </c>
      <c r="T30" s="643">
        <f>((T23-Y23)/Y23)*100</f>
        <v>10.701218369330579</v>
      </c>
      <c r="U30" s="662" t="s">
        <v>444</v>
      </c>
      <c r="Y30" s="643">
        <f>((Y23-AD23)/AD23)*100</f>
        <v>17.641275912035496</v>
      </c>
      <c r="Z30" s="662" t="s">
        <v>444</v>
      </c>
      <c r="AD30" s="643">
        <v>9.4242937957752044</v>
      </c>
      <c r="AE30" s="662" t="s">
        <v>444</v>
      </c>
      <c r="AF30" s="589"/>
      <c r="AG30" s="589"/>
    </row>
    <row r="31" spans="1:34">
      <c r="A31" s="200"/>
      <c r="B31" s="186" t="s">
        <v>230</v>
      </c>
      <c r="D31" s="14">
        <v>0</v>
      </c>
      <c r="E31" s="292" t="s">
        <v>444</v>
      </c>
      <c r="H31" s="642"/>
      <c r="J31" s="643">
        <v>-100</v>
      </c>
      <c r="K31" s="662" t="s">
        <v>444</v>
      </c>
      <c r="O31" s="643">
        <f>((O25-T25)/T25)*100</f>
        <v>-83.717442778216252</v>
      </c>
      <c r="P31" s="662" t="s">
        <v>444</v>
      </c>
      <c r="T31" s="643">
        <f>((T25-Y25)/Y25)*100</f>
        <v>-27.699155443962564</v>
      </c>
      <c r="U31" s="662" t="s">
        <v>444</v>
      </c>
      <c r="Y31" s="643">
        <f>((Y25-AD25)/AD25)*100</f>
        <v>-32.187911152387585</v>
      </c>
      <c r="Z31" s="662" t="s">
        <v>444</v>
      </c>
      <c r="AD31" s="643">
        <v>-82.241494237865837</v>
      </c>
      <c r="AE31" s="662" t="s">
        <v>444</v>
      </c>
      <c r="AF31" s="589"/>
      <c r="AG31" s="589"/>
    </row>
    <row r="32" spans="1:34">
      <c r="A32" s="200"/>
      <c r="B32" s="186" t="s">
        <v>141</v>
      </c>
      <c r="D32" s="37">
        <f>((D26-J26)/J26)*100</f>
        <v>0.99403079853945064</v>
      </c>
      <c r="E32" s="292" t="s">
        <v>444</v>
      </c>
      <c r="H32" s="642"/>
      <c r="J32" s="643">
        <v>0.51067545301623074</v>
      </c>
      <c r="K32" s="662" t="s">
        <v>444</v>
      </c>
      <c r="O32" s="643">
        <f>((O26-T26)/T26)*100</f>
        <v>6.7166347044233232</v>
      </c>
      <c r="P32" s="662" t="s">
        <v>444</v>
      </c>
      <c r="T32" s="643">
        <f>((T26-Y26)/Y26)*100</f>
        <v>10.448096360634686</v>
      </c>
      <c r="U32" s="662" t="s">
        <v>444</v>
      </c>
      <c r="Y32" s="643">
        <f>((Y26-AD26)/AD26)*100</f>
        <v>17.074211519940391</v>
      </c>
      <c r="Z32" s="662" t="s">
        <v>444</v>
      </c>
      <c r="AD32" s="643">
        <v>3.3531152813158673</v>
      </c>
      <c r="AE32" s="662" t="s">
        <v>444</v>
      </c>
      <c r="AF32" s="589"/>
      <c r="AG32" s="589"/>
    </row>
    <row r="33" spans="1:34">
      <c r="A33" s="200"/>
      <c r="H33" s="642"/>
      <c r="J33" s="672"/>
      <c r="O33" s="672"/>
      <c r="T33" s="672"/>
      <c r="Y33" s="672"/>
      <c r="AD33" s="672"/>
      <c r="AE33" s="589"/>
      <c r="AF33" s="589"/>
      <c r="AG33" s="589"/>
    </row>
    <row r="34" spans="1:34">
      <c r="A34" s="199" t="s">
        <v>10</v>
      </c>
      <c r="B34" s="193"/>
      <c r="H34" s="365"/>
      <c r="I34" s="7"/>
      <c r="J34" s="672"/>
      <c r="K34" s="671"/>
      <c r="N34" s="7"/>
      <c r="O34" s="672"/>
      <c r="P34" s="671"/>
      <c r="R34" s="7"/>
      <c r="S34" s="7"/>
      <c r="T34" s="672"/>
      <c r="U34" s="671"/>
      <c r="Y34" s="672"/>
      <c r="Z34" s="671"/>
      <c r="AC34" s="7"/>
      <c r="AD34" s="672"/>
      <c r="AE34" s="671"/>
      <c r="AF34" s="589"/>
      <c r="AG34" s="7"/>
      <c r="AH34" s="7"/>
    </row>
    <row r="35" spans="1:34">
      <c r="A35" s="200"/>
      <c r="B35" s="186" t="s">
        <v>491</v>
      </c>
      <c r="D35" s="256">
        <v>11.54</v>
      </c>
      <c r="E35" s="301" t="s">
        <v>445</v>
      </c>
      <c r="H35" s="642"/>
      <c r="J35" s="669">
        <v>11.32</v>
      </c>
      <c r="K35" s="670" t="s">
        <v>445</v>
      </c>
      <c r="O35" s="669">
        <v>10.88</v>
      </c>
      <c r="P35" s="670" t="s">
        <v>445</v>
      </c>
      <c r="T35" s="669">
        <v>10.3</v>
      </c>
      <c r="U35" s="670" t="s">
        <v>445</v>
      </c>
      <c r="Y35" s="669">
        <v>9.7799999999999994</v>
      </c>
      <c r="Z35" s="670" t="s">
        <v>445</v>
      </c>
      <c r="AD35" s="669">
        <v>8.83</v>
      </c>
      <c r="AE35" s="670" t="s">
        <v>445</v>
      </c>
      <c r="AF35" s="589"/>
      <c r="AG35" s="589"/>
    </row>
    <row r="36" spans="1:34">
      <c r="A36" s="200"/>
      <c r="B36" s="186" t="s">
        <v>483</v>
      </c>
      <c r="D36" s="256">
        <v>10.11</v>
      </c>
      <c r="E36" s="302" t="s">
        <v>445</v>
      </c>
      <c r="H36" s="642"/>
      <c r="J36" s="669">
        <v>10.050000000000001</v>
      </c>
      <c r="K36" s="519" t="s">
        <v>445</v>
      </c>
      <c r="O36" s="669">
        <v>9.58</v>
      </c>
      <c r="P36" s="519" t="s">
        <v>445</v>
      </c>
      <c r="T36" s="669">
        <v>9.0299999999999994</v>
      </c>
      <c r="U36" s="519" t="s">
        <v>445</v>
      </c>
      <c r="Y36" s="669">
        <v>8.52</v>
      </c>
      <c r="Z36" s="519" t="s">
        <v>445</v>
      </c>
      <c r="AD36" s="669">
        <v>7.52</v>
      </c>
      <c r="AE36" s="519" t="s">
        <v>445</v>
      </c>
      <c r="AF36" s="589"/>
      <c r="AG36" s="589"/>
    </row>
    <row r="37" spans="1:34">
      <c r="A37" s="200"/>
      <c r="B37" s="186" t="s">
        <v>484</v>
      </c>
      <c r="D37" s="256">
        <v>7.83</v>
      </c>
      <c r="E37" s="302" t="s">
        <v>445</v>
      </c>
      <c r="H37" s="642"/>
      <c r="J37" s="669">
        <v>8.11</v>
      </c>
      <c r="K37" s="519" t="s">
        <v>445</v>
      </c>
      <c r="O37" s="669">
        <v>7.91</v>
      </c>
      <c r="P37" s="519" t="s">
        <v>445</v>
      </c>
      <c r="T37" s="669">
        <v>7.3</v>
      </c>
      <c r="U37" s="519" t="s">
        <v>445</v>
      </c>
      <c r="Y37" s="669">
        <v>6.87</v>
      </c>
      <c r="Z37" s="519" t="s">
        <v>445</v>
      </c>
      <c r="AD37" s="669">
        <v>6.09</v>
      </c>
      <c r="AE37" s="519" t="s">
        <v>445</v>
      </c>
      <c r="AF37" s="589"/>
      <c r="AG37" s="589"/>
    </row>
    <row r="38" spans="1:34">
      <c r="A38" s="200"/>
      <c r="B38" s="186" t="s">
        <v>485</v>
      </c>
      <c r="D38" s="256">
        <v>10.050000000000001</v>
      </c>
      <c r="E38" s="302" t="s">
        <v>445</v>
      </c>
      <c r="H38" s="642"/>
      <c r="J38" s="669">
        <v>9.9700000000000006</v>
      </c>
      <c r="K38" s="519" t="s">
        <v>445</v>
      </c>
      <c r="O38" s="669">
        <v>9.5500000000000007</v>
      </c>
      <c r="P38" s="519" t="s">
        <v>445</v>
      </c>
      <c r="T38" s="669">
        <v>8.7799999999999994</v>
      </c>
      <c r="U38" s="519" t="s">
        <v>445</v>
      </c>
      <c r="Y38" s="669">
        <v>8.6999999999999993</v>
      </c>
      <c r="Z38" s="519" t="s">
        <v>445</v>
      </c>
      <c r="AD38" s="669">
        <v>7.53</v>
      </c>
      <c r="AE38" s="519" t="s">
        <v>445</v>
      </c>
      <c r="AF38" s="589"/>
      <c r="AG38" s="589"/>
    </row>
    <row r="39" spans="1:34">
      <c r="A39" s="200"/>
      <c r="B39" s="186" t="s">
        <v>424</v>
      </c>
      <c r="D39" s="256">
        <v>10.63</v>
      </c>
      <c r="E39" s="302" t="s">
        <v>445</v>
      </c>
      <c r="F39" s="55"/>
      <c r="H39" s="642"/>
      <c r="J39" s="669">
        <v>10.52</v>
      </c>
      <c r="K39" s="519" t="s">
        <v>445</v>
      </c>
      <c r="O39" s="669">
        <v>10.06</v>
      </c>
      <c r="P39" s="519" t="s">
        <v>445</v>
      </c>
      <c r="T39" s="669">
        <v>9.51</v>
      </c>
      <c r="U39" s="519" t="s">
        <v>445</v>
      </c>
      <c r="Y39" s="669">
        <v>8.9700000000000006</v>
      </c>
      <c r="Z39" s="519" t="s">
        <v>445</v>
      </c>
      <c r="AD39" s="669">
        <v>8.01</v>
      </c>
      <c r="AE39" s="519" t="s">
        <v>445</v>
      </c>
      <c r="AF39" s="589"/>
      <c r="AG39" s="589"/>
    </row>
    <row r="40" spans="1:34">
      <c r="A40" s="200"/>
      <c r="H40" s="642"/>
      <c r="J40" s="669"/>
      <c r="O40" s="669"/>
      <c r="T40" s="669"/>
      <c r="Y40" s="669"/>
      <c r="AD40" s="669"/>
      <c r="AE40" s="589"/>
      <c r="AF40" s="589"/>
      <c r="AG40" s="589"/>
    </row>
    <row r="41" spans="1:34">
      <c r="A41" s="199" t="s">
        <v>546</v>
      </c>
      <c r="B41" s="193"/>
      <c r="H41" s="365"/>
      <c r="I41" s="7"/>
      <c r="J41" s="668"/>
      <c r="K41" s="593"/>
      <c r="L41" s="593"/>
      <c r="M41" s="593"/>
      <c r="N41" s="7"/>
      <c r="O41" s="593"/>
      <c r="P41" s="593"/>
      <c r="Q41" s="593"/>
      <c r="R41" s="8"/>
      <c r="S41" s="7"/>
      <c r="T41" s="593"/>
      <c r="U41" s="593"/>
      <c r="V41" s="593"/>
      <c r="W41" s="593"/>
      <c r="Y41" s="593"/>
      <c r="Z41" s="593"/>
      <c r="AA41" s="593"/>
      <c r="AB41" s="593"/>
      <c r="AC41" s="7"/>
      <c r="AG41" s="8"/>
      <c r="AH41" s="7"/>
    </row>
    <row r="42" spans="1:34">
      <c r="B42" s="186" t="s">
        <v>491</v>
      </c>
      <c r="D42" s="304">
        <v>1519</v>
      </c>
      <c r="H42" s="642"/>
      <c r="J42" s="594">
        <v>1521</v>
      </c>
      <c r="K42" s="593"/>
      <c r="L42" s="593"/>
      <c r="M42" s="593"/>
      <c r="O42" s="594">
        <v>1487</v>
      </c>
      <c r="P42" s="593"/>
      <c r="Q42" s="593"/>
      <c r="R42" s="593"/>
      <c r="T42" s="594">
        <v>1468</v>
      </c>
      <c r="U42" s="593"/>
      <c r="V42" s="593"/>
      <c r="W42" s="593"/>
      <c r="Y42" s="594">
        <v>1357</v>
      </c>
      <c r="Z42" s="593"/>
      <c r="AA42" s="593"/>
      <c r="AB42" s="593"/>
      <c r="AD42" s="594">
        <v>1204</v>
      </c>
    </row>
    <row r="43" spans="1:34">
      <c r="B43" s="186" t="s">
        <v>492</v>
      </c>
      <c r="D43" s="304">
        <v>11445</v>
      </c>
      <c r="H43" s="642"/>
      <c r="J43" s="594">
        <v>11672</v>
      </c>
      <c r="K43" s="593"/>
      <c r="L43" s="593"/>
      <c r="M43" s="593"/>
      <c r="O43" s="594">
        <v>11610</v>
      </c>
      <c r="P43" s="593"/>
      <c r="Q43" s="593"/>
      <c r="R43" s="593"/>
      <c r="T43" s="594">
        <v>11229</v>
      </c>
      <c r="U43" s="593"/>
      <c r="V43" s="593"/>
      <c r="W43" s="593"/>
      <c r="Y43" s="594">
        <v>10710</v>
      </c>
      <c r="Z43" s="593"/>
      <c r="AA43" s="593"/>
      <c r="AB43" s="593"/>
      <c r="AD43" s="594">
        <v>9350</v>
      </c>
    </row>
    <row r="44" spans="1:34">
      <c r="C44" s="193"/>
      <c r="H44" s="7"/>
      <c r="I44" s="7"/>
      <c r="N44" s="7"/>
      <c r="R44" s="7"/>
      <c r="S44" s="7"/>
      <c r="X44" s="7"/>
      <c r="AB44" s="7"/>
      <c r="AC44" s="7"/>
      <c r="AD44" s="589"/>
      <c r="AE44" s="589"/>
      <c r="AF44" s="589"/>
      <c r="AG44" s="7"/>
      <c r="AH44" s="7"/>
    </row>
    <row r="45" spans="1:34" ht="24" customHeight="1">
      <c r="A45" s="201" t="s">
        <v>243</v>
      </c>
      <c r="B45" s="837" t="s">
        <v>208</v>
      </c>
      <c r="C45" s="837"/>
      <c r="D45" s="837"/>
      <c r="E45" s="837"/>
      <c r="F45" s="837"/>
      <c r="G45" s="837"/>
      <c r="H45" s="837"/>
      <c r="I45" s="837"/>
      <c r="J45" s="837"/>
      <c r="K45" s="837"/>
      <c r="L45" s="837"/>
      <c r="M45" s="837"/>
      <c r="N45" s="837"/>
      <c r="O45" s="837"/>
      <c r="P45" s="837"/>
      <c r="Q45" s="837"/>
      <c r="R45" s="837"/>
      <c r="S45" s="837"/>
      <c r="T45" s="837"/>
      <c r="U45" s="837"/>
      <c r="V45" s="837"/>
      <c r="W45" s="385"/>
      <c r="X45" s="385"/>
      <c r="Y45" s="385"/>
      <c r="Z45" s="317"/>
      <c r="AA45" s="317"/>
      <c r="AB45" s="317"/>
      <c r="AC45" s="317"/>
      <c r="AD45" s="317"/>
      <c r="AE45" s="317"/>
      <c r="AF45" s="317"/>
      <c r="AG45" s="7"/>
      <c r="AH45" s="7"/>
    </row>
    <row r="46" spans="1:34" ht="24.75" customHeight="1">
      <c r="A46" s="201" t="s">
        <v>245</v>
      </c>
      <c r="B46" s="837" t="s">
        <v>545</v>
      </c>
      <c r="C46" s="837"/>
      <c r="D46" s="837"/>
      <c r="E46" s="837"/>
      <c r="F46" s="837"/>
      <c r="G46" s="837"/>
      <c r="H46" s="837"/>
      <c r="I46" s="837"/>
      <c r="J46" s="837"/>
      <c r="K46" s="837"/>
      <c r="L46" s="837"/>
      <c r="M46" s="837"/>
      <c r="N46" s="837"/>
      <c r="O46" s="837"/>
      <c r="P46" s="837"/>
      <c r="Q46" s="837"/>
      <c r="R46" s="837"/>
      <c r="S46" s="837"/>
      <c r="T46" s="837"/>
      <c r="U46" s="837"/>
      <c r="V46" s="837"/>
      <c r="W46" s="385"/>
      <c r="X46" s="385"/>
      <c r="Y46" s="841"/>
      <c r="Z46" s="841"/>
      <c r="AA46" s="841"/>
      <c r="AB46" s="841"/>
      <c r="AC46" s="841"/>
      <c r="AD46" s="841"/>
      <c r="AE46" s="589"/>
      <c r="AF46" s="589"/>
      <c r="AG46" s="589"/>
    </row>
    <row r="47" spans="1:34">
      <c r="AD47" s="589"/>
      <c r="AE47" s="589"/>
      <c r="AF47" s="589"/>
      <c r="AG47" s="589"/>
    </row>
    <row r="48" spans="1:34">
      <c r="AD48" s="589"/>
      <c r="AE48" s="589"/>
      <c r="AF48" s="589"/>
      <c r="AG48" s="589"/>
    </row>
    <row r="49" spans="3:34" s="589" customFormat="1">
      <c r="C49" s="186"/>
      <c r="D49" s="7"/>
      <c r="E49" s="7"/>
      <c r="F49" s="7"/>
      <c r="G49" s="7"/>
    </row>
    <row r="50" spans="3:34" s="589" customFormat="1">
      <c r="C50" s="193"/>
      <c r="D50" s="7"/>
      <c r="E50" s="7"/>
      <c r="F50" s="7"/>
      <c r="G50" s="7"/>
      <c r="H50" s="7"/>
      <c r="I50" s="7"/>
      <c r="N50" s="7"/>
      <c r="O50" s="7"/>
      <c r="P50" s="7"/>
      <c r="Q50" s="7"/>
      <c r="R50" s="7"/>
      <c r="S50" s="7"/>
      <c r="X50" s="7"/>
      <c r="AB50" s="7"/>
      <c r="AC50" s="7"/>
      <c r="AG50" s="7"/>
      <c r="AH50" s="7"/>
    </row>
    <row r="51" spans="3:34" s="589" customFormat="1">
      <c r="C51" s="186"/>
      <c r="D51" s="7"/>
      <c r="E51" s="7"/>
      <c r="F51" s="7"/>
      <c r="G51" s="7"/>
    </row>
    <row r="52" spans="3:34" s="589" customFormat="1">
      <c r="C52" s="186"/>
      <c r="D52" s="7"/>
      <c r="E52" s="7"/>
      <c r="F52" s="7"/>
      <c r="G52" s="7"/>
    </row>
    <row r="53" spans="3:34" s="589" customFormat="1">
      <c r="C53" s="186"/>
      <c r="D53" s="7"/>
      <c r="E53" s="7"/>
      <c r="F53" s="7"/>
      <c r="G53" s="7"/>
    </row>
    <row r="54" spans="3:34" s="589" customFormat="1">
      <c r="C54" s="193"/>
      <c r="D54" s="7"/>
      <c r="E54" s="7"/>
      <c r="F54" s="7"/>
      <c r="G54" s="7"/>
      <c r="H54" s="7"/>
      <c r="I54" s="7"/>
      <c r="N54" s="7"/>
      <c r="O54" s="7"/>
      <c r="P54" s="7"/>
      <c r="Q54" s="7"/>
      <c r="R54" s="7"/>
      <c r="S54" s="7"/>
      <c r="X54" s="7"/>
      <c r="AB54" s="7"/>
      <c r="AC54" s="7"/>
      <c r="AG54" s="7"/>
      <c r="AH54" s="7"/>
    </row>
    <row r="55" spans="3:34" s="589" customFormat="1">
      <c r="C55" s="186"/>
      <c r="D55" s="7"/>
      <c r="E55" s="7"/>
      <c r="F55" s="7"/>
      <c r="G55" s="7"/>
    </row>
    <row r="56" spans="3:34" s="589" customFormat="1">
      <c r="C56" s="186"/>
      <c r="D56" s="7"/>
      <c r="E56" s="7"/>
      <c r="F56" s="7"/>
      <c r="G56" s="7"/>
    </row>
    <row r="57" spans="3:34" s="589" customFormat="1">
      <c r="C57" s="186"/>
      <c r="D57" s="7"/>
      <c r="E57" s="7"/>
      <c r="F57" s="7"/>
      <c r="G57" s="7"/>
    </row>
    <row r="58" spans="3:34" s="589" customFormat="1">
      <c r="C58" s="186"/>
      <c r="D58" s="7"/>
      <c r="E58" s="7"/>
      <c r="F58" s="7"/>
      <c r="G58" s="7"/>
    </row>
    <row r="59" spans="3:34" s="589" customFormat="1">
      <c r="C59" s="186"/>
      <c r="D59" s="7"/>
      <c r="E59" s="7"/>
      <c r="F59" s="7"/>
      <c r="G59" s="7"/>
    </row>
    <row r="60" spans="3:34" s="589" customFormat="1">
      <c r="C60" s="186"/>
      <c r="D60" s="7"/>
      <c r="E60" s="7"/>
      <c r="F60" s="7"/>
      <c r="G60" s="7"/>
    </row>
    <row r="61" spans="3:34" s="589" customFormat="1">
      <c r="C61" s="186"/>
      <c r="D61" s="7"/>
      <c r="E61" s="7"/>
      <c r="F61" s="7"/>
      <c r="G61" s="7"/>
    </row>
    <row r="62" spans="3:34" s="589" customFormat="1">
      <c r="C62" s="186"/>
      <c r="D62" s="7"/>
      <c r="E62" s="7"/>
      <c r="F62" s="7"/>
      <c r="G62" s="7"/>
    </row>
    <row r="63" spans="3:34" s="589" customFormat="1">
      <c r="C63" s="186"/>
      <c r="D63" s="7"/>
      <c r="E63" s="7"/>
      <c r="F63" s="7"/>
      <c r="G63" s="7"/>
    </row>
    <row r="64" spans="3:34" s="589" customFormat="1">
      <c r="C64" s="186"/>
      <c r="D64" s="7"/>
      <c r="E64" s="7"/>
      <c r="F64" s="7"/>
      <c r="G64" s="7"/>
    </row>
    <row r="65" s="589" customFormat="1"/>
    <row r="66" s="589" customFormat="1"/>
    <row r="67" s="589" customFormat="1"/>
    <row r="68" s="589" customFormat="1"/>
    <row r="69" s="589" customFormat="1"/>
    <row r="70" s="589" customFormat="1"/>
    <row r="71" s="589" customFormat="1"/>
    <row r="72" s="589" customFormat="1"/>
    <row r="73" s="589" customFormat="1"/>
    <row r="74" s="589" customFormat="1"/>
    <row r="75" s="589" customFormat="1"/>
    <row r="76" s="589" customFormat="1"/>
    <row r="77" s="589" customFormat="1"/>
    <row r="78" s="589" customFormat="1"/>
    <row r="79" s="589" customFormat="1"/>
    <row r="80" s="589" customFormat="1"/>
    <row r="81" s="589" customFormat="1"/>
    <row r="82" s="589" customFormat="1"/>
    <row r="83" s="589" customFormat="1"/>
    <row r="84" s="589" customFormat="1"/>
    <row r="85" s="589" customFormat="1"/>
    <row r="86" s="589" customFormat="1"/>
    <row r="87" s="589" customFormat="1"/>
    <row r="88" s="589" customFormat="1"/>
    <row r="89" s="589" customFormat="1"/>
    <row r="90" s="589" customFormat="1"/>
    <row r="91" s="589" customFormat="1"/>
    <row r="92" s="589" customFormat="1"/>
    <row r="93" s="589" customFormat="1"/>
    <row r="94" s="589" customFormat="1"/>
    <row r="95" s="589" customFormat="1"/>
    <row r="96" s="589" customFormat="1"/>
    <row r="97" s="589" customFormat="1"/>
    <row r="98" s="589" customFormat="1"/>
    <row r="99" s="589" customFormat="1"/>
    <row r="100" s="589" customFormat="1"/>
    <row r="101" s="589" customFormat="1"/>
    <row r="102" s="589" customFormat="1"/>
    <row r="103" s="589" customFormat="1"/>
    <row r="104" s="589" customFormat="1"/>
    <row r="105" s="589" customFormat="1"/>
    <row r="106" s="589" customFormat="1"/>
    <row r="107" s="589" customFormat="1"/>
    <row r="108" s="589" customFormat="1"/>
    <row r="109" s="589" customFormat="1"/>
    <row r="110" s="589" customFormat="1"/>
    <row r="111" s="589" customFormat="1"/>
    <row r="112" s="589" customFormat="1"/>
    <row r="113" s="589" customFormat="1"/>
    <row r="114" s="589" customFormat="1"/>
    <row r="115" s="589" customFormat="1"/>
    <row r="116" s="589" customFormat="1"/>
    <row r="117" s="589" customFormat="1"/>
    <row r="118" s="589" customFormat="1"/>
    <row r="119" s="589" customFormat="1"/>
    <row r="120" s="589" customFormat="1"/>
    <row r="121" s="589" customFormat="1"/>
    <row r="122" s="589" customFormat="1"/>
    <row r="123" s="589" customFormat="1"/>
    <row r="124" s="589" customFormat="1"/>
    <row r="125" s="589" customFormat="1"/>
    <row r="126" s="589" customFormat="1"/>
    <row r="127" s="589" customFormat="1"/>
    <row r="128" s="589" customFormat="1"/>
    <row r="129" s="589" customFormat="1"/>
    <row r="130" s="589" customFormat="1"/>
    <row r="131" s="589" customFormat="1"/>
    <row r="132" s="589" customFormat="1"/>
    <row r="133" s="589" customFormat="1"/>
    <row r="134" s="589" customFormat="1"/>
    <row r="135" s="589" customFormat="1"/>
    <row r="136" s="589" customFormat="1"/>
    <row r="137" s="589" customFormat="1"/>
    <row r="138" s="589" customFormat="1"/>
    <row r="139" s="589" customFormat="1"/>
    <row r="140" s="589" customFormat="1"/>
    <row r="141" s="589" customFormat="1"/>
    <row r="142" s="589" customFormat="1"/>
    <row r="143" s="589" customFormat="1"/>
    <row r="144" s="589" customFormat="1"/>
    <row r="145" s="589" customFormat="1"/>
    <row r="146" s="589" customFormat="1"/>
    <row r="147" s="589" customFormat="1"/>
    <row r="148" s="589" customFormat="1"/>
    <row r="149" s="589" customFormat="1"/>
    <row r="150" s="589" customFormat="1"/>
    <row r="151" s="589" customFormat="1"/>
    <row r="152" s="589" customFormat="1"/>
    <row r="153" s="589" customFormat="1"/>
    <row r="154" s="589" customFormat="1"/>
    <row r="155" s="589" customFormat="1"/>
    <row r="156" s="589" customFormat="1"/>
    <row r="157" s="589" customFormat="1"/>
    <row r="158" s="589" customFormat="1"/>
    <row r="159" s="589" customFormat="1"/>
    <row r="160" s="589" customFormat="1"/>
    <row r="161" s="589" customFormat="1"/>
    <row r="162" s="589" customFormat="1"/>
    <row r="163" s="589" customFormat="1"/>
    <row r="164" s="589" customFormat="1"/>
    <row r="165" s="589" customFormat="1"/>
    <row r="166" s="589" customFormat="1"/>
    <row r="167" s="589" customFormat="1"/>
    <row r="168" s="589" customFormat="1"/>
    <row r="169" s="589" customFormat="1"/>
    <row r="170" s="589" customFormat="1"/>
    <row r="171" s="589" customFormat="1"/>
    <row r="172" s="589" customFormat="1"/>
    <row r="173" s="589" customFormat="1"/>
    <row r="174" s="589" customFormat="1"/>
    <row r="175" s="589" customFormat="1"/>
    <row r="176" s="589" customFormat="1"/>
    <row r="177" s="589" customFormat="1"/>
    <row r="178" s="589" customFormat="1"/>
    <row r="179" s="589" customFormat="1"/>
    <row r="180" s="589" customFormat="1"/>
    <row r="181" s="589" customFormat="1"/>
    <row r="182" s="589" customFormat="1"/>
    <row r="183" s="589" customFormat="1"/>
    <row r="184" s="589" customFormat="1"/>
    <row r="185" s="589" customFormat="1"/>
    <row r="186" s="589" customFormat="1"/>
    <row r="187" s="589" customFormat="1"/>
    <row r="188" s="589" customFormat="1"/>
    <row r="189" s="589" customFormat="1"/>
    <row r="190" s="589" customFormat="1"/>
    <row r="191" s="589" customFormat="1"/>
    <row r="192" s="589" customFormat="1"/>
    <row r="193" s="589" customFormat="1"/>
    <row r="194" s="589" customFormat="1"/>
    <row r="195" s="589" customFormat="1"/>
    <row r="196" s="589" customFormat="1"/>
    <row r="197" s="589" customFormat="1"/>
    <row r="198" s="589" customFormat="1"/>
    <row r="199" s="589" customFormat="1"/>
    <row r="200" s="589" customFormat="1"/>
    <row r="201" s="589" customFormat="1"/>
    <row r="202" s="589" customFormat="1"/>
    <row r="203" s="589" customFormat="1"/>
    <row r="204" s="589" customFormat="1"/>
    <row r="205" s="589" customFormat="1"/>
    <row r="206" s="589" customFormat="1"/>
    <row r="207" s="589" customFormat="1"/>
    <row r="208" s="589" customFormat="1"/>
    <row r="209" s="589" customFormat="1"/>
    <row r="210" s="589" customFormat="1"/>
    <row r="211" s="589" customFormat="1"/>
    <row r="212" s="589" customFormat="1"/>
    <row r="213" s="589" customFormat="1"/>
    <row r="214" s="589" customFormat="1"/>
    <row r="215" s="589" customFormat="1"/>
    <row r="216" s="589" customFormat="1"/>
    <row r="217" s="589" customFormat="1"/>
    <row r="218" s="589" customFormat="1"/>
    <row r="219" s="589" customFormat="1"/>
    <row r="220" s="589" customFormat="1"/>
    <row r="221" s="589" customFormat="1"/>
    <row r="222" s="589" customFormat="1"/>
    <row r="223" s="589" customFormat="1"/>
    <row r="224" s="589" customFormat="1"/>
    <row r="225" s="589" customFormat="1"/>
    <row r="226" s="589" customFormat="1"/>
    <row r="227" s="589" customFormat="1"/>
    <row r="228" s="589" customFormat="1"/>
    <row r="229" s="589" customFormat="1"/>
    <row r="230" s="589" customFormat="1"/>
    <row r="231" s="589" customFormat="1"/>
    <row r="232" s="589" customFormat="1"/>
    <row r="233" s="589" customFormat="1"/>
    <row r="234" s="589" customFormat="1"/>
    <row r="235" s="589" customFormat="1"/>
    <row r="236" s="589" customFormat="1"/>
    <row r="237" s="589" customFormat="1"/>
    <row r="238" s="589" customFormat="1"/>
    <row r="239" s="589" customFormat="1"/>
    <row r="240" s="589" customFormat="1"/>
    <row r="241" s="589" customFormat="1"/>
    <row r="242" s="589" customFormat="1"/>
    <row r="243" s="589" customFormat="1"/>
    <row r="244" s="589" customFormat="1"/>
    <row r="245" s="589" customFormat="1"/>
    <row r="246" s="589" customFormat="1"/>
    <row r="247" s="589" customFormat="1"/>
    <row r="248" s="589" customFormat="1"/>
    <row r="249" s="589" customFormat="1"/>
    <row r="250" s="589" customFormat="1"/>
    <row r="251" s="589" customFormat="1"/>
    <row r="252" s="589" customFormat="1"/>
    <row r="253" s="589" customFormat="1"/>
    <row r="254" s="589" customFormat="1"/>
    <row r="255" s="589" customFormat="1"/>
    <row r="256" s="589" customFormat="1"/>
    <row r="257" s="589" customFormat="1"/>
    <row r="258" s="589" customFormat="1"/>
    <row r="259" s="589" customFormat="1"/>
    <row r="260" s="589" customFormat="1"/>
    <row r="261" s="589" customFormat="1"/>
    <row r="262" s="589" customFormat="1"/>
    <row r="263" s="589" customFormat="1"/>
    <row r="264" s="589" customFormat="1"/>
    <row r="265" s="589" customFormat="1"/>
    <row r="266" s="589" customFormat="1"/>
    <row r="267" s="589" customFormat="1"/>
    <row r="268" s="589" customFormat="1"/>
    <row r="269" s="589" customFormat="1"/>
    <row r="270" s="589" customFormat="1"/>
    <row r="271" s="589" customFormat="1"/>
    <row r="272" s="589" customFormat="1"/>
    <row r="273" s="589" customFormat="1"/>
    <row r="274" s="589" customFormat="1"/>
    <row r="275" s="589" customFormat="1"/>
    <row r="276" s="589" customFormat="1"/>
    <row r="277" s="589" customFormat="1"/>
    <row r="278" s="589" customFormat="1"/>
    <row r="279" s="589" customFormat="1"/>
    <row r="280" s="589" customFormat="1"/>
    <row r="281" s="589" customFormat="1"/>
    <row r="282" s="589" customFormat="1"/>
    <row r="283" s="589" customFormat="1"/>
    <row r="284" s="589" customFormat="1"/>
    <row r="285" s="589" customFormat="1"/>
    <row r="286" s="589" customFormat="1"/>
    <row r="287" s="589" customFormat="1"/>
    <row r="288" s="589" customFormat="1"/>
    <row r="289" s="589" customFormat="1"/>
    <row r="290" s="589" customFormat="1"/>
    <row r="291" s="589" customFormat="1"/>
    <row r="292" s="589" customFormat="1"/>
    <row r="293" s="589" customFormat="1"/>
    <row r="294" s="589" customFormat="1"/>
    <row r="295" s="589" customFormat="1"/>
    <row r="296" s="589" customFormat="1"/>
    <row r="297" s="589" customFormat="1"/>
    <row r="298" s="589" customFormat="1"/>
    <row r="299" s="589" customFormat="1"/>
    <row r="300" s="589" customFormat="1"/>
    <row r="301" s="589" customFormat="1"/>
    <row r="302" s="589" customFormat="1"/>
    <row r="303" s="589" customFormat="1"/>
    <row r="304" s="589" customFormat="1"/>
    <row r="305" s="589" customFormat="1"/>
    <row r="306" s="589" customFormat="1"/>
    <row r="307" s="589" customFormat="1"/>
    <row r="308" s="589" customFormat="1"/>
    <row r="309" s="589" customFormat="1"/>
    <row r="310" s="589" customFormat="1"/>
    <row r="311" s="589" customFormat="1"/>
    <row r="312" s="589" customFormat="1"/>
    <row r="313" s="589" customFormat="1"/>
    <row r="314" s="589" customFormat="1"/>
    <row r="315" s="589" customFormat="1"/>
    <row r="316" s="589" customFormat="1"/>
    <row r="317" s="589" customFormat="1"/>
    <row r="318" s="589" customFormat="1"/>
    <row r="319" s="589" customFormat="1"/>
    <row r="320" s="589" customFormat="1"/>
    <row r="321" s="589" customFormat="1"/>
    <row r="322" s="589" customFormat="1"/>
    <row r="323" s="589" customFormat="1"/>
    <row r="324" s="589" customFormat="1"/>
    <row r="325" s="589" customFormat="1"/>
    <row r="326" s="589" customFormat="1"/>
    <row r="327" s="589" customFormat="1"/>
    <row r="328" s="589" customFormat="1"/>
    <row r="329" s="589" customFormat="1"/>
    <row r="330" s="589" customFormat="1"/>
    <row r="331" s="589" customFormat="1"/>
    <row r="332" s="589" customFormat="1"/>
    <row r="333" s="589" customFormat="1"/>
    <row r="334" s="589" customFormat="1"/>
    <row r="335" s="589" customFormat="1"/>
    <row r="336" s="589" customFormat="1"/>
    <row r="337" s="589" customFormat="1"/>
    <row r="338" s="589" customFormat="1"/>
    <row r="339" s="589" customFormat="1"/>
    <row r="340" s="589" customFormat="1"/>
    <row r="341" s="589" customFormat="1"/>
    <row r="342" s="589" customFormat="1"/>
    <row r="343" s="589" customFormat="1"/>
    <row r="344" s="589" customFormat="1"/>
    <row r="345" s="589" customFormat="1"/>
    <row r="346" s="589" customFormat="1"/>
    <row r="347" s="589" customFormat="1"/>
    <row r="348" s="589" customFormat="1"/>
    <row r="349" s="589" customFormat="1"/>
    <row r="350" s="589" customFormat="1"/>
    <row r="351" s="589" customFormat="1"/>
    <row r="352" s="589" customFormat="1"/>
    <row r="353" s="589" customFormat="1"/>
    <row r="354" s="589" customFormat="1"/>
    <row r="355" s="589" customFormat="1"/>
    <row r="356" s="589" customFormat="1"/>
    <row r="357" s="589" customFormat="1"/>
    <row r="358" s="589" customFormat="1"/>
    <row r="359" s="589" customFormat="1"/>
    <row r="360" s="589" customFormat="1"/>
    <row r="361" s="589" customFormat="1"/>
    <row r="362" s="589" customFormat="1"/>
    <row r="363" s="589" customFormat="1"/>
    <row r="364" s="589" customFormat="1"/>
    <row r="365" s="589" customFormat="1"/>
    <row r="366" s="589" customFormat="1"/>
    <row r="367" s="589" customFormat="1"/>
    <row r="368" s="589" customFormat="1"/>
    <row r="369" s="589" customFormat="1"/>
    <row r="370" s="589" customFormat="1"/>
    <row r="371" s="589" customFormat="1"/>
    <row r="372" s="589" customFormat="1"/>
    <row r="373" s="589" customFormat="1"/>
    <row r="374" s="589" customFormat="1"/>
    <row r="375" s="589" customFormat="1"/>
    <row r="376" s="589" customFormat="1"/>
    <row r="377" s="589" customFormat="1"/>
    <row r="378" s="589" customFormat="1"/>
    <row r="379" s="589" customFormat="1"/>
    <row r="380" s="589" customFormat="1"/>
    <row r="381" s="589" customFormat="1"/>
    <row r="382" s="589" customFormat="1"/>
    <row r="383" s="589" customFormat="1"/>
    <row r="384" s="589" customFormat="1"/>
    <row r="385" s="589" customFormat="1"/>
    <row r="386" s="589" customFormat="1"/>
    <row r="387" s="589" customFormat="1"/>
    <row r="388" s="589" customFormat="1"/>
    <row r="389" s="589" customFormat="1"/>
    <row r="390" s="589" customFormat="1"/>
    <row r="391" s="589" customFormat="1"/>
    <row r="392" s="589" customFormat="1"/>
    <row r="393" s="589" customFormat="1"/>
    <row r="394" s="589" customFormat="1"/>
    <row r="395" s="589" customFormat="1"/>
    <row r="396" s="589" customFormat="1"/>
    <row r="397" s="589" customFormat="1"/>
    <row r="398" s="589" customFormat="1"/>
    <row r="399" s="589" customFormat="1"/>
    <row r="400" s="589" customFormat="1"/>
    <row r="401" s="589" customFormat="1"/>
    <row r="402" s="589" customFormat="1"/>
    <row r="403" s="589" customFormat="1"/>
    <row r="404" s="589" customFormat="1"/>
    <row r="405" s="589" customFormat="1"/>
    <row r="406" s="589" customFormat="1"/>
    <row r="407" s="589" customFormat="1"/>
    <row r="408" s="589" customFormat="1"/>
    <row r="409" s="589" customFormat="1"/>
    <row r="410" s="589" customFormat="1"/>
    <row r="411" s="589" customFormat="1"/>
    <row r="412" s="589" customFormat="1"/>
    <row r="413" s="589" customFormat="1"/>
    <row r="414" s="589" customFormat="1"/>
    <row r="415" s="589" customFormat="1"/>
    <row r="416" s="589" customFormat="1"/>
    <row r="417" s="589" customFormat="1"/>
    <row r="418" s="589" customFormat="1"/>
    <row r="419" s="589" customFormat="1"/>
    <row r="420" s="589" customFormat="1"/>
    <row r="421" s="589" customFormat="1"/>
    <row r="422" s="589" customFormat="1"/>
    <row r="423" s="589" customFormat="1"/>
    <row r="424" s="589" customFormat="1"/>
    <row r="425" s="589" customFormat="1"/>
    <row r="426" s="589" customFormat="1"/>
    <row r="427" s="589" customFormat="1"/>
    <row r="428" s="589" customFormat="1"/>
    <row r="429" s="589" customFormat="1"/>
    <row r="430" s="589" customFormat="1"/>
    <row r="431" s="589" customFormat="1"/>
    <row r="432" s="589" customFormat="1"/>
    <row r="433" s="589" customFormat="1"/>
    <row r="434" s="589" customFormat="1"/>
    <row r="435" s="589" customFormat="1"/>
    <row r="436" s="589" customFormat="1"/>
    <row r="437" s="589" customFormat="1"/>
    <row r="438" s="589" customFormat="1"/>
    <row r="439" s="589" customFormat="1"/>
    <row r="440" s="589" customFormat="1"/>
    <row r="441" s="589" customFormat="1"/>
    <row r="442" s="589" customFormat="1"/>
    <row r="443" s="589" customFormat="1"/>
    <row r="444" s="589" customFormat="1"/>
    <row r="445" s="589" customFormat="1"/>
    <row r="446" s="589" customFormat="1"/>
    <row r="447" s="589" customFormat="1"/>
    <row r="448" s="589" customFormat="1"/>
    <row r="449" s="589" customFormat="1"/>
    <row r="450" s="589" customFormat="1"/>
    <row r="451" s="589" customFormat="1"/>
    <row r="452" s="589" customFormat="1"/>
    <row r="453" s="589" customFormat="1"/>
    <row r="454" s="589" customFormat="1"/>
    <row r="455" s="589" customFormat="1"/>
    <row r="456" s="589" customFormat="1"/>
    <row r="457" s="589" customFormat="1"/>
    <row r="458" s="589" customFormat="1"/>
    <row r="459" s="589" customFormat="1"/>
    <row r="460" s="589" customFormat="1"/>
    <row r="461" s="589" customFormat="1"/>
    <row r="462" s="589" customFormat="1"/>
    <row r="463" s="589" customFormat="1"/>
    <row r="464" s="589" customFormat="1"/>
    <row r="465" s="589" customFormat="1"/>
    <row r="466" s="589" customFormat="1"/>
    <row r="467" s="589" customFormat="1"/>
    <row r="468" s="589" customFormat="1"/>
    <row r="469" s="589" customFormat="1"/>
    <row r="470" s="589" customFormat="1"/>
    <row r="471" s="589" customFormat="1"/>
    <row r="472" s="589" customFormat="1"/>
    <row r="473" s="589" customFormat="1"/>
    <row r="474" s="589" customFormat="1"/>
    <row r="475" s="589" customFormat="1"/>
    <row r="476" s="589" customFormat="1"/>
    <row r="477" s="589" customFormat="1"/>
    <row r="478" s="589" customFormat="1"/>
    <row r="479" s="589" customFormat="1"/>
    <row r="480" s="589" customFormat="1"/>
    <row r="481" s="589" customFormat="1"/>
    <row r="482" s="589" customFormat="1"/>
    <row r="483" s="589" customFormat="1"/>
    <row r="484" s="589" customFormat="1"/>
    <row r="485" s="589" customFormat="1"/>
    <row r="486" s="589" customFormat="1"/>
    <row r="487" s="589" customFormat="1"/>
    <row r="488" s="589" customFormat="1"/>
    <row r="489" s="589" customFormat="1"/>
    <row r="490" s="589" customFormat="1"/>
    <row r="491" s="589" customFormat="1"/>
    <row r="492" s="589" customFormat="1"/>
    <row r="493" s="589" customFormat="1"/>
    <row r="494" s="589" customFormat="1"/>
    <row r="495" s="589" customFormat="1"/>
    <row r="496" s="589" customFormat="1"/>
    <row r="497" s="589" customFormat="1"/>
    <row r="498" s="589" customFormat="1"/>
    <row r="499" s="589" customFormat="1"/>
    <row r="500" s="589" customFormat="1"/>
    <row r="501" s="589" customFormat="1"/>
    <row r="502" s="589" customFormat="1"/>
    <row r="503" s="589" customFormat="1"/>
    <row r="504" s="589" customFormat="1"/>
    <row r="505" s="589" customFormat="1"/>
    <row r="506" s="589" customFormat="1"/>
    <row r="507" s="589" customFormat="1"/>
    <row r="508" s="589" customFormat="1"/>
    <row r="509" s="589" customFormat="1"/>
    <row r="510" s="589" customFormat="1"/>
    <row r="511" s="589" customFormat="1"/>
    <row r="512" s="589" customFormat="1"/>
    <row r="513" s="589" customFormat="1"/>
    <row r="514" s="589" customFormat="1"/>
    <row r="515" s="589" customFormat="1"/>
    <row r="516" s="589" customFormat="1"/>
    <row r="517" s="589" customFormat="1"/>
    <row r="518" s="589" customFormat="1"/>
    <row r="519" s="589" customFormat="1"/>
    <row r="520" s="589" customFormat="1"/>
    <row r="521" s="589" customFormat="1"/>
    <row r="522" s="589" customFormat="1"/>
    <row r="523" s="589" customFormat="1"/>
    <row r="524" s="589" customFormat="1"/>
    <row r="525" s="589" customFormat="1"/>
    <row r="526" s="589" customFormat="1"/>
    <row r="527" s="589" customFormat="1"/>
    <row r="528" s="589" customFormat="1"/>
    <row r="529" s="589" customFormat="1"/>
    <row r="530" s="589" customFormat="1"/>
    <row r="531" s="589" customFormat="1"/>
    <row r="532" s="589" customFormat="1"/>
    <row r="533" s="589" customFormat="1"/>
    <row r="534" s="589" customFormat="1"/>
    <row r="535" s="589" customFormat="1"/>
    <row r="536" s="589" customFormat="1"/>
    <row r="537" s="589" customFormat="1"/>
    <row r="538" s="589" customFormat="1"/>
    <row r="539" s="589" customFormat="1"/>
    <row r="540" s="589" customFormat="1"/>
    <row r="541" s="589" customFormat="1"/>
    <row r="542" s="589" customFormat="1"/>
    <row r="543" s="589" customFormat="1"/>
    <row r="544" s="589" customFormat="1"/>
    <row r="545" s="589" customFormat="1"/>
    <row r="546" s="589" customFormat="1"/>
    <row r="547" s="589" customFormat="1"/>
    <row r="548" s="589" customFormat="1"/>
    <row r="549" s="589" customFormat="1"/>
    <row r="550" s="589" customFormat="1"/>
    <row r="551" s="589" customFormat="1"/>
    <row r="552" s="589" customFormat="1"/>
    <row r="553" s="589" customFormat="1"/>
    <row r="554" s="589" customFormat="1"/>
    <row r="555" s="589" customFormat="1"/>
    <row r="556" s="589" customFormat="1"/>
    <row r="557" s="589" customFormat="1"/>
    <row r="558" s="589" customFormat="1"/>
    <row r="559" s="589" customFormat="1"/>
    <row r="560" s="589" customFormat="1"/>
    <row r="561" s="589" customFormat="1"/>
    <row r="562" s="589" customFormat="1"/>
    <row r="563" s="589" customFormat="1"/>
    <row r="564" s="589" customFormat="1"/>
    <row r="565" s="589" customFormat="1"/>
    <row r="566" s="589" customFormat="1"/>
    <row r="567" s="589" customFormat="1"/>
    <row r="568" s="589" customFormat="1"/>
    <row r="569" s="589" customFormat="1"/>
    <row r="570" s="589" customFormat="1"/>
    <row r="571" s="589" customFormat="1"/>
    <row r="572" s="589" customFormat="1"/>
    <row r="573" s="589" customFormat="1"/>
    <row r="574" s="589" customFormat="1"/>
    <row r="575" s="589" customFormat="1"/>
    <row r="576" s="589" customFormat="1"/>
    <row r="577" s="589" customFormat="1"/>
    <row r="578" s="589" customFormat="1"/>
    <row r="579" s="589" customFormat="1"/>
    <row r="580" s="589" customFormat="1"/>
    <row r="581" s="589" customFormat="1"/>
    <row r="582" s="589" customFormat="1"/>
    <row r="583" s="589" customFormat="1"/>
    <row r="584" s="589" customFormat="1"/>
    <row r="585" s="589" customFormat="1"/>
    <row r="586" s="589" customFormat="1"/>
    <row r="587" s="589" customFormat="1"/>
    <row r="588" s="589" customFormat="1"/>
    <row r="589" s="589" customFormat="1"/>
    <row r="590" s="589" customFormat="1"/>
    <row r="591" s="589" customFormat="1"/>
    <row r="592" s="589" customFormat="1"/>
    <row r="593" s="589" customFormat="1"/>
    <row r="594" s="589" customFormat="1"/>
    <row r="595" s="589" customFormat="1"/>
    <row r="596" s="589" customFormat="1"/>
    <row r="597" s="589" customFormat="1"/>
    <row r="598" s="589" customFormat="1"/>
    <row r="599" s="589" customFormat="1"/>
    <row r="600" s="589" customFormat="1"/>
    <row r="601" s="589" customFormat="1"/>
    <row r="602" s="589" customFormat="1"/>
    <row r="603" s="589" customFormat="1"/>
    <row r="604" s="589" customFormat="1"/>
  </sheetData>
  <mergeCells count="4">
    <mergeCell ref="A8:C8"/>
    <mergeCell ref="B45:V45"/>
    <mergeCell ref="B46:V46"/>
    <mergeCell ref="Y46:AD46"/>
  </mergeCells>
  <pageMargins left="0.5" right="0.5" top="0.75" bottom="1" header="0.5" footer="0.5"/>
  <pageSetup scale="50" orientation="landscape" horizontalDpi="300" r:id="rId1"/>
  <headerFooter alignWithMargins="0">
    <oddFooter xml:space="preserve">&amp;R2009 PNW Statistical Report    Page 23   </oddFooter>
  </headerFooter>
  <ignoredErrors>
    <ignoredError sqref="Q14 AA13" formula="1"/>
  </ignoredErrors>
</worksheet>
</file>

<file path=xl/worksheets/sheet24.xml><?xml version="1.0" encoding="utf-8"?>
<worksheet xmlns="http://schemas.openxmlformats.org/spreadsheetml/2006/main" xmlns:r="http://schemas.openxmlformats.org/officeDocument/2006/relationships">
  <dimension ref="A1:AK594"/>
  <sheetViews>
    <sheetView zoomScale="75" zoomScaleNormal="75" zoomScaleSheetLayoutView="75" workbookViewId="0"/>
  </sheetViews>
  <sheetFormatPr defaultColWidth="10" defaultRowHeight="12.75"/>
  <cols>
    <col min="1" max="2" width="3.7109375" style="686" customWidth="1"/>
    <col min="3" max="3" width="42.7109375" style="686" customWidth="1"/>
    <col min="4" max="4" width="15.85546875" style="686" customWidth="1"/>
    <col min="5" max="5" width="2.7109375" style="686" customWidth="1"/>
    <col min="6" max="6" width="8" style="686" customWidth="1"/>
    <col min="7" max="7" width="2.7109375" style="686" customWidth="1"/>
    <col min="8" max="9" width="2.140625" style="686" customWidth="1"/>
    <col min="10" max="10" width="15.85546875" style="684" customWidth="1"/>
    <col min="11" max="11" width="2.7109375" style="684" customWidth="1"/>
    <col min="12" max="12" width="7.85546875" style="684" customWidth="1"/>
    <col min="13" max="13" width="2.7109375" style="684" customWidth="1"/>
    <col min="14" max="14" width="2.140625" style="684" customWidth="1"/>
    <col min="15" max="15" width="15.7109375" style="684" customWidth="1"/>
    <col min="16" max="16" width="2.5703125" style="684" customWidth="1"/>
    <col min="17" max="17" width="8" style="684" customWidth="1"/>
    <col min="18" max="18" width="2.5703125" style="684" customWidth="1"/>
    <col min="19" max="19" width="2.140625" style="684" customWidth="1"/>
    <col min="20" max="20" width="15.7109375" style="685" customWidth="1"/>
    <col min="21" max="21" width="2.5703125" style="685" customWidth="1"/>
    <col min="22" max="22" width="8" style="685" customWidth="1"/>
    <col min="23" max="23" width="2.5703125" style="685" customWidth="1"/>
    <col min="24" max="24" width="2.140625" style="684" customWidth="1"/>
    <col min="25" max="25" width="15.7109375" style="685" customWidth="1"/>
    <col min="26" max="26" width="2.5703125" style="685" customWidth="1"/>
    <col min="27" max="27" width="8" style="685" customWidth="1"/>
    <col min="28" max="28" width="2.5703125" style="685" customWidth="1"/>
    <col min="29" max="29" width="2.140625" style="684" customWidth="1"/>
    <col min="30" max="30" width="15.7109375" style="685" customWidth="1"/>
    <col min="31" max="31" width="2.5703125" style="685" customWidth="1"/>
    <col min="32" max="32" width="8" style="685" customWidth="1"/>
    <col min="33" max="33" width="2.5703125" style="685" customWidth="1"/>
    <col min="34" max="36" width="2.140625" style="684" customWidth="1"/>
    <col min="37" max="37" width="11.28515625" style="684" customWidth="1"/>
    <col min="38" max="16384" width="10" style="684"/>
  </cols>
  <sheetData>
    <row r="1" spans="1:37" ht="12.75" customHeight="1">
      <c r="A1" s="572" t="s">
        <v>441</v>
      </c>
      <c r="N1" s="688"/>
      <c r="S1" s="688"/>
      <c r="X1" s="688"/>
      <c r="AI1" s="688"/>
      <c r="AJ1" s="688"/>
    </row>
    <row r="2" spans="1:37" ht="12.75" customHeight="1">
      <c r="A2" s="572" t="s">
        <v>279</v>
      </c>
      <c r="N2" s="688"/>
      <c r="S2" s="688"/>
      <c r="X2" s="688"/>
      <c r="AI2" s="688"/>
      <c r="AJ2" s="688"/>
    </row>
    <row r="3" spans="1:37" ht="12.75" customHeight="1">
      <c r="A3" s="571"/>
      <c r="N3" s="688"/>
      <c r="S3" s="688"/>
      <c r="X3" s="688"/>
      <c r="AI3" s="688"/>
      <c r="AJ3" s="688"/>
    </row>
    <row r="4" spans="1:37" ht="12.75" customHeight="1"/>
    <row r="5" spans="1:37" ht="12.75" customHeight="1">
      <c r="T5" s="684"/>
      <c r="U5" s="684"/>
      <c r="V5" s="684"/>
      <c r="W5" s="684"/>
      <c r="Y5" s="724"/>
      <c r="Z5" s="724"/>
      <c r="AA5" s="724"/>
      <c r="AB5" s="724"/>
      <c r="AC5" s="724"/>
      <c r="AD5" s="724"/>
      <c r="AE5" s="724"/>
      <c r="AF5" s="724"/>
      <c r="AG5" s="724"/>
      <c r="AH5" s="724"/>
      <c r="AI5" s="724"/>
      <c r="AJ5" s="724"/>
    </row>
    <row r="6" spans="1:37" ht="14.1" customHeight="1">
      <c r="A6" s="569" t="s">
        <v>133</v>
      </c>
      <c r="D6" s="723">
        <v>2010</v>
      </c>
      <c r="E6" s="721"/>
      <c r="F6" s="721"/>
      <c r="H6" s="694"/>
      <c r="J6" s="722">
        <v>2009</v>
      </c>
      <c r="K6" s="721"/>
      <c r="L6" s="721"/>
      <c r="M6" s="720"/>
      <c r="O6" s="722">
        <v>2008</v>
      </c>
      <c r="P6" s="721"/>
      <c r="Q6" s="721"/>
      <c r="R6" s="720"/>
      <c r="S6" s="686"/>
      <c r="T6" s="722">
        <v>2007</v>
      </c>
      <c r="U6" s="721"/>
      <c r="V6" s="721"/>
      <c r="W6" s="720"/>
      <c r="Y6" s="722">
        <v>2006</v>
      </c>
      <c r="Z6" s="721"/>
      <c r="AA6" s="721"/>
      <c r="AB6" s="720"/>
      <c r="AC6" s="720"/>
      <c r="AD6" s="722">
        <v>2005</v>
      </c>
      <c r="AE6" s="721"/>
      <c r="AF6" s="721"/>
      <c r="AG6" s="720"/>
      <c r="AH6" s="720"/>
      <c r="AI6" s="720"/>
      <c r="AJ6" s="719"/>
      <c r="AK6" s="718"/>
    </row>
    <row r="7" spans="1:37" ht="12.75" customHeight="1">
      <c r="H7" s="694"/>
      <c r="J7" s="685"/>
      <c r="K7" s="685"/>
      <c r="L7" s="685"/>
      <c r="O7" s="685"/>
      <c r="P7" s="685"/>
      <c r="Q7" s="685"/>
      <c r="W7" s="684"/>
      <c r="AB7" s="684"/>
      <c r="AG7" s="684"/>
    </row>
    <row r="8" spans="1:37" ht="12.75" customHeight="1">
      <c r="A8" s="527" t="s">
        <v>648</v>
      </c>
      <c r="H8" s="694"/>
      <c r="J8" s="507"/>
      <c r="K8" s="507"/>
      <c r="L8" s="507"/>
      <c r="M8" s="506"/>
      <c r="N8" s="508"/>
      <c r="O8" s="507"/>
      <c r="P8" s="507"/>
      <c r="Q8" s="507"/>
      <c r="R8" s="506"/>
      <c r="S8" s="508"/>
      <c r="T8" s="507"/>
      <c r="U8" s="507"/>
      <c r="V8" s="507"/>
      <c r="W8" s="506"/>
      <c r="Y8" s="507"/>
      <c r="Z8" s="507"/>
      <c r="AA8" s="507"/>
      <c r="AB8" s="506"/>
      <c r="AC8" s="508"/>
      <c r="AD8" s="507"/>
      <c r="AE8" s="507"/>
      <c r="AF8" s="507"/>
      <c r="AG8" s="506"/>
      <c r="AH8" s="506"/>
      <c r="AI8" s="506"/>
      <c r="AJ8" s="688"/>
    </row>
    <row r="9" spans="1:37" ht="12.75" customHeight="1">
      <c r="A9" s="527"/>
      <c r="H9" s="694"/>
      <c r="J9" s="507"/>
      <c r="K9" s="507"/>
      <c r="L9" s="507"/>
      <c r="M9" s="506"/>
      <c r="N9" s="508"/>
      <c r="O9" s="507"/>
      <c r="P9" s="507"/>
      <c r="Q9" s="507"/>
      <c r="R9" s="506"/>
      <c r="S9" s="508"/>
      <c r="T9" s="507"/>
      <c r="U9" s="507"/>
      <c r="V9" s="507"/>
      <c r="W9" s="506"/>
      <c r="Y9" s="507"/>
      <c r="Z9" s="507"/>
      <c r="AA9" s="507"/>
      <c r="AB9" s="506"/>
      <c r="AC9" s="508"/>
      <c r="AD9" s="507"/>
      <c r="AE9" s="507"/>
      <c r="AF9" s="507"/>
      <c r="AG9" s="506"/>
      <c r="AH9" s="506"/>
      <c r="AI9" s="506"/>
      <c r="AJ9" s="688"/>
    </row>
    <row r="10" spans="1:37" ht="12.75" customHeight="1">
      <c r="A10" s="527" t="s">
        <v>328</v>
      </c>
      <c r="H10" s="694"/>
      <c r="J10" s="507"/>
      <c r="K10" s="507"/>
      <c r="L10" s="507"/>
      <c r="M10" s="506"/>
      <c r="N10" s="508"/>
      <c r="O10" s="507"/>
      <c r="P10" s="507"/>
      <c r="Q10" s="507"/>
      <c r="R10" s="506"/>
      <c r="S10" s="508"/>
      <c r="T10" s="507"/>
      <c r="U10" s="507"/>
      <c r="V10" s="507"/>
      <c r="W10" s="506"/>
      <c r="Y10" s="507"/>
      <c r="Z10" s="507"/>
      <c r="AA10" s="507"/>
      <c r="AB10" s="506"/>
      <c r="AC10" s="508"/>
      <c r="AD10" s="507"/>
      <c r="AE10" s="507"/>
      <c r="AF10" s="507"/>
      <c r="AG10" s="506"/>
      <c r="AH10" s="506"/>
      <c r="AI10" s="506"/>
      <c r="AJ10" s="688"/>
    </row>
    <row r="11" spans="1:37" ht="14.25" customHeight="1">
      <c r="A11" s="703"/>
      <c r="B11" s="510" t="s">
        <v>476</v>
      </c>
      <c r="H11" s="694"/>
      <c r="J11" s="506"/>
      <c r="K11" s="506"/>
      <c r="L11" s="506"/>
      <c r="M11" s="506"/>
      <c r="N11" s="506"/>
      <c r="O11" s="506"/>
      <c r="P11" s="506"/>
      <c r="Q11" s="506"/>
      <c r="R11" s="506"/>
      <c r="S11" s="506"/>
      <c r="T11" s="506"/>
      <c r="U11" s="506"/>
      <c r="V11" s="506"/>
      <c r="W11" s="506"/>
      <c r="Y11" s="506"/>
      <c r="Z11" s="506"/>
      <c r="AA11" s="506"/>
      <c r="AB11" s="506"/>
      <c r="AC11" s="506"/>
      <c r="AD11" s="506"/>
      <c r="AE11" s="506"/>
      <c r="AF11" s="506"/>
      <c r="AG11" s="506"/>
      <c r="AH11" s="506"/>
      <c r="AI11" s="506"/>
      <c r="AJ11" s="688"/>
    </row>
    <row r="12" spans="1:37" ht="12.75" customHeight="1">
      <c r="A12" s="703"/>
      <c r="C12" s="510" t="s">
        <v>491</v>
      </c>
      <c r="D12" s="66">
        <v>13035500</v>
      </c>
      <c r="E12" s="508"/>
      <c r="F12" s="576">
        <f>(D12/$D$25)*100</f>
        <v>40.898876066067459</v>
      </c>
      <c r="G12" s="706" t="s">
        <v>444</v>
      </c>
      <c r="H12" s="697"/>
      <c r="I12" s="510"/>
      <c r="J12" s="699">
        <v>13214097</v>
      </c>
      <c r="K12" s="506"/>
      <c r="L12" s="575">
        <f>(J12/$J$25)*100</f>
        <v>40.929047876041466</v>
      </c>
      <c r="M12" s="702" t="s">
        <v>444</v>
      </c>
      <c r="N12" s="506"/>
      <c r="O12" s="699">
        <v>13368015</v>
      </c>
      <c r="P12" s="506"/>
      <c r="Q12" s="821">
        <f>(O12/$O$25)*100</f>
        <v>40.569168898656336</v>
      </c>
      <c r="R12" s="702" t="s">
        <v>444</v>
      </c>
      <c r="S12" s="506"/>
      <c r="T12" s="699">
        <v>13771481</v>
      </c>
      <c r="U12" s="506"/>
      <c r="V12" s="705">
        <f>(T12/$T$25)*100</f>
        <v>40.792952825875986</v>
      </c>
      <c r="W12" s="702" t="s">
        <v>444</v>
      </c>
      <c r="Y12" s="699">
        <v>12993961</v>
      </c>
      <c r="Z12" s="506"/>
      <c r="AA12" s="705">
        <f>(Y12/$Y$25)*100</f>
        <v>32.49156002064823</v>
      </c>
      <c r="AB12" s="702" t="s">
        <v>444</v>
      </c>
      <c r="AC12" s="706"/>
      <c r="AD12" s="699">
        <v>12223576</v>
      </c>
      <c r="AE12" s="506"/>
      <c r="AF12" s="705">
        <v>26.105356964911209</v>
      </c>
      <c r="AG12" s="702" t="s">
        <v>444</v>
      </c>
      <c r="AH12" s="702"/>
      <c r="AI12" s="702"/>
      <c r="AJ12" s="704"/>
    </row>
    <row r="13" spans="1:37" ht="12.75" customHeight="1">
      <c r="A13" s="703"/>
      <c r="C13" s="510" t="s">
        <v>483</v>
      </c>
      <c r="D13" s="66">
        <v>12361364</v>
      </c>
      <c r="E13" s="508"/>
      <c r="F13" s="576">
        <f>(D13/$D$25)*100</f>
        <v>38.783774634156565</v>
      </c>
      <c r="G13" s="510"/>
      <c r="H13" s="697"/>
      <c r="I13" s="510"/>
      <c r="J13" s="699">
        <v>12615825</v>
      </c>
      <c r="K13" s="506"/>
      <c r="L13" s="575">
        <f>(J13/$J$25)*100</f>
        <v>39.075973592502066</v>
      </c>
      <c r="M13" s="710"/>
      <c r="N13" s="506"/>
      <c r="O13" s="699">
        <v>12870469</v>
      </c>
      <c r="P13" s="506"/>
      <c r="Q13" s="821">
        <v>39</v>
      </c>
      <c r="R13" s="710"/>
      <c r="S13" s="506"/>
      <c r="T13" s="699">
        <v>12850891</v>
      </c>
      <c r="U13" s="506"/>
      <c r="V13" s="705">
        <f>(T13/$T$25)*100</f>
        <v>38.066043175274629</v>
      </c>
      <c r="W13" s="710"/>
      <c r="Y13" s="699">
        <v>12348200</v>
      </c>
      <c r="Z13" s="506"/>
      <c r="AA13" s="705">
        <f>(Y13/$Y$25)*100</f>
        <v>30.876826661782996</v>
      </c>
      <c r="AB13" s="710"/>
      <c r="AC13" s="713"/>
      <c r="AD13" s="699">
        <v>11726801</v>
      </c>
      <c r="AE13" s="506"/>
      <c r="AF13" s="705">
        <v>25.044416311681438</v>
      </c>
      <c r="AG13" s="710"/>
      <c r="AH13" s="710"/>
      <c r="AI13" s="710"/>
      <c r="AJ13" s="695"/>
    </row>
    <row r="14" spans="1:37" ht="12.75" customHeight="1">
      <c r="A14" s="703"/>
      <c r="C14" s="510" t="s">
        <v>484</v>
      </c>
      <c r="D14" s="66">
        <v>2149128</v>
      </c>
      <c r="E14" s="508"/>
      <c r="F14" s="576">
        <f>(D14/$D$25)*100</f>
        <v>6.7428882453389152</v>
      </c>
      <c r="G14" s="510"/>
      <c r="H14" s="697"/>
      <c r="I14" s="510"/>
      <c r="J14" s="699">
        <v>2189648</v>
      </c>
      <c r="K14" s="506"/>
      <c r="L14" s="575">
        <f>(J14/$J$25)*100</f>
        <v>6.7821666379230026</v>
      </c>
      <c r="M14" s="710"/>
      <c r="N14" s="506"/>
      <c r="O14" s="699">
        <v>2398338</v>
      </c>
      <c r="P14" s="506"/>
      <c r="Q14" s="821">
        <f>(O14/$O$25)*100</f>
        <v>7.2784612672910409</v>
      </c>
      <c r="R14" s="710"/>
      <c r="S14" s="506"/>
      <c r="T14" s="699">
        <v>2396079</v>
      </c>
      <c r="U14" s="506"/>
      <c r="V14" s="705">
        <f>(T14/$T$25)*100</f>
        <v>7.0975037190315335</v>
      </c>
      <c r="W14" s="710"/>
      <c r="Y14" s="699">
        <v>2475311</v>
      </c>
      <c r="Z14" s="506"/>
      <c r="AA14" s="705">
        <f>(Y14/$Y$25)*100</f>
        <v>6.1895457379216996</v>
      </c>
      <c r="AB14" s="710"/>
      <c r="AC14" s="713"/>
      <c r="AD14" s="699">
        <v>2388095</v>
      </c>
      <c r="AE14" s="506"/>
      <c r="AF14" s="705">
        <v>5.1001501067379653</v>
      </c>
      <c r="AG14" s="710"/>
      <c r="AH14" s="710"/>
      <c r="AI14" s="710"/>
      <c r="AJ14" s="695"/>
    </row>
    <row r="15" spans="1:37" ht="12.75" customHeight="1">
      <c r="A15" s="703"/>
      <c r="C15" s="510" t="s">
        <v>485</v>
      </c>
      <c r="D15" s="66">
        <v>20955</v>
      </c>
      <c r="E15" s="508"/>
      <c r="F15" s="576">
        <f>(D15/$D$25)*100</f>
        <v>6.5746304166655944E-2</v>
      </c>
      <c r="G15" s="510"/>
      <c r="H15" s="697"/>
      <c r="I15" s="510"/>
      <c r="J15" s="699">
        <v>23785</v>
      </c>
      <c r="K15" s="506"/>
      <c r="L15" s="575">
        <f>(J15/$J$25)*100</f>
        <v>7.3671125899230652E-2</v>
      </c>
      <c r="M15" s="710"/>
      <c r="N15" s="506"/>
      <c r="O15" s="699">
        <v>23717</v>
      </c>
      <c r="P15" s="506"/>
      <c r="Q15" s="821">
        <f>(O15/$O$25)*100</f>
        <v>7.1976204303289035E-2</v>
      </c>
      <c r="R15" s="710"/>
      <c r="S15" s="506"/>
      <c r="T15" s="699">
        <v>26053</v>
      </c>
      <c r="U15" s="506"/>
      <c r="V15" s="705">
        <f>(T15/$T$25)*100</f>
        <v>7.7172440638196199E-2</v>
      </c>
      <c r="W15" s="710"/>
      <c r="Y15" s="699">
        <v>24960</v>
      </c>
      <c r="Z15" s="506"/>
      <c r="AA15" s="705">
        <f>(Y15/$Y$25)*100</f>
        <v>6.2412788380339132E-2</v>
      </c>
      <c r="AB15" s="710"/>
      <c r="AC15" s="713"/>
      <c r="AD15" s="699">
        <v>23179</v>
      </c>
      <c r="AE15" s="506"/>
      <c r="AF15" s="705">
        <v>0.1</v>
      </c>
      <c r="AG15" s="710"/>
      <c r="AH15" s="710"/>
      <c r="AI15" s="710"/>
      <c r="AJ15" s="695"/>
    </row>
    <row r="16" spans="1:37" ht="12.75" customHeight="1">
      <c r="A16" s="703"/>
      <c r="C16" s="510" t="s">
        <v>282</v>
      </c>
      <c r="D16" s="269">
        <v>142516</v>
      </c>
      <c r="E16" s="544"/>
      <c r="F16" s="588">
        <f>(D16/$D$25)*100</f>
        <v>0.44714389332451154</v>
      </c>
      <c r="G16" s="510"/>
      <c r="H16" s="697"/>
      <c r="I16" s="510"/>
      <c r="J16" s="712">
        <v>129941</v>
      </c>
      <c r="K16" s="539"/>
      <c r="L16" s="587">
        <f>(J16/$J$25)*100</f>
        <v>0.4024763409910419</v>
      </c>
      <c r="M16" s="710"/>
      <c r="N16" s="506"/>
      <c r="O16" s="712">
        <v>133049</v>
      </c>
      <c r="P16" s="539"/>
      <c r="Q16" s="822">
        <f>(O16/$O$25)*100</f>
        <v>0.40377627888638123</v>
      </c>
      <c r="R16" s="710"/>
      <c r="S16" s="506"/>
      <c r="T16" s="712">
        <v>126817</v>
      </c>
      <c r="U16" s="539"/>
      <c r="V16" s="715">
        <f>(T16/$T$25)*100</f>
        <v>0.37564876998480518</v>
      </c>
      <c r="W16" s="710"/>
      <c r="Y16" s="712">
        <v>127965</v>
      </c>
      <c r="Z16" s="539"/>
      <c r="AA16" s="715">
        <f>(Y16/$Y$25)*100</f>
        <v>0.31997806350521224</v>
      </c>
      <c r="AB16" s="710"/>
      <c r="AC16" s="713"/>
      <c r="AD16" s="712">
        <v>115900</v>
      </c>
      <c r="AE16" s="539"/>
      <c r="AF16" s="715">
        <v>0.24752256395617855</v>
      </c>
      <c r="AG16" s="710"/>
      <c r="AH16" s="710"/>
      <c r="AI16" s="710"/>
      <c r="AJ16" s="695"/>
    </row>
    <row r="17" spans="1:37" ht="12.75" customHeight="1">
      <c r="A17" s="703"/>
      <c r="C17" s="510" t="s">
        <v>486</v>
      </c>
      <c r="D17" s="66">
        <f>SUM(D12:D16)</f>
        <v>27709463</v>
      </c>
      <c r="E17" s="508"/>
      <c r="F17" s="576">
        <f>SUM(F12:F16)</f>
        <v>86.938429143054108</v>
      </c>
      <c r="G17" s="510"/>
      <c r="H17" s="697"/>
      <c r="I17" s="510"/>
      <c r="J17" s="699">
        <f>SUM(J12:J16)</f>
        <v>28173296</v>
      </c>
      <c r="L17" s="575">
        <v>87.3</v>
      </c>
      <c r="M17" s="710"/>
      <c r="N17" s="506"/>
      <c r="O17" s="699">
        <f>SUM(O12:O16)</f>
        <v>28793588</v>
      </c>
      <c r="Q17" s="821">
        <v>87.4</v>
      </c>
      <c r="R17" s="710"/>
      <c r="S17" s="506"/>
      <c r="T17" s="699">
        <f>SUM(T12:T16)</f>
        <v>29171321</v>
      </c>
      <c r="U17" s="684"/>
      <c r="V17" s="705">
        <f>SUM(V12:V16)+0.1</f>
        <v>86.509320930805146</v>
      </c>
      <c r="W17" s="710"/>
      <c r="Y17" s="699">
        <f>SUM(Y12:Y16)</f>
        <v>27970397</v>
      </c>
      <c r="Z17" s="684"/>
      <c r="AA17" s="705">
        <f>SUM(AA12:AA16)+0.01</f>
        <v>69.950323272238492</v>
      </c>
      <c r="AB17" s="710"/>
      <c r="AC17" s="713"/>
      <c r="AD17" s="699">
        <v>26477551</v>
      </c>
      <c r="AE17" s="684"/>
      <c r="AF17" s="705">
        <v>56.5</v>
      </c>
      <c r="AG17" s="710"/>
      <c r="AH17" s="710"/>
      <c r="AI17" s="710"/>
      <c r="AJ17" s="695"/>
      <c r="AK17" s="68"/>
    </row>
    <row r="18" spans="1:37" ht="12.75" customHeight="1">
      <c r="A18" s="703"/>
      <c r="B18" s="510" t="s">
        <v>493</v>
      </c>
      <c r="D18" s="551"/>
      <c r="E18" s="551"/>
      <c r="F18" s="586"/>
      <c r="H18" s="694"/>
      <c r="J18" s="699"/>
      <c r="K18" s="507"/>
      <c r="L18" s="575"/>
      <c r="M18" s="710"/>
      <c r="N18" s="506"/>
      <c r="O18" s="699"/>
      <c r="P18" s="507"/>
      <c r="Q18" s="821"/>
      <c r="R18" s="710"/>
      <c r="S18" s="506"/>
      <c r="T18" s="699"/>
      <c r="U18" s="507"/>
      <c r="V18" s="705"/>
      <c r="W18" s="710"/>
      <c r="Y18" s="699"/>
      <c r="Z18" s="507"/>
      <c r="AA18" s="705"/>
      <c r="AB18" s="710"/>
      <c r="AC18" s="713"/>
      <c r="AD18" s="699"/>
      <c r="AE18" s="507"/>
      <c r="AF18" s="705"/>
      <c r="AG18" s="710"/>
      <c r="AH18" s="710"/>
      <c r="AI18" s="710"/>
      <c r="AJ18" s="695"/>
      <c r="AK18" s="69"/>
    </row>
    <row r="19" spans="1:37" ht="12.75" customHeight="1">
      <c r="A19" s="703"/>
      <c r="C19" s="510" t="s">
        <v>487</v>
      </c>
      <c r="D19" s="66">
        <v>750268</v>
      </c>
      <c r="E19" s="551"/>
      <c r="F19" s="576">
        <f>(D19/$D$25)*100</f>
        <v>2.3539655516348663</v>
      </c>
      <c r="G19" s="510"/>
      <c r="H19" s="697"/>
      <c r="I19" s="510"/>
      <c r="J19" s="699">
        <v>828379</v>
      </c>
      <c r="K19" s="507"/>
      <c r="L19" s="575">
        <f>(J19/$J$25)*100</f>
        <v>2.565802547878024</v>
      </c>
      <c r="M19" s="710"/>
      <c r="N19" s="506"/>
      <c r="O19" s="699">
        <v>1074702</v>
      </c>
      <c r="P19" s="507"/>
      <c r="Q19" s="821">
        <f>(O19/$O$25)*100</f>
        <v>3.2614989550598024</v>
      </c>
      <c r="R19" s="710"/>
      <c r="S19" s="506"/>
      <c r="T19" s="699">
        <v>923099</v>
      </c>
      <c r="U19" s="507"/>
      <c r="V19" s="705">
        <f>(T19/$T$25)*100</f>
        <v>2.7343416412957544</v>
      </c>
      <c r="W19" s="710"/>
      <c r="Y19" s="699">
        <v>882796</v>
      </c>
      <c r="Z19" s="507"/>
      <c r="AA19" s="705">
        <f>(Y19/$Y$25)*100</f>
        <v>2.2074423049282799</v>
      </c>
      <c r="AB19" s="710"/>
      <c r="AC19" s="713"/>
      <c r="AD19" s="699">
        <v>850069</v>
      </c>
      <c r="AE19" s="507"/>
      <c r="AF19" s="705">
        <v>1.8154552063819218</v>
      </c>
      <c r="AG19" s="710"/>
      <c r="AH19" s="710"/>
      <c r="AI19" s="710"/>
      <c r="AJ19" s="695"/>
      <c r="AK19" s="68"/>
    </row>
    <row r="20" spans="1:37" ht="12.75" customHeight="1">
      <c r="A20" s="703"/>
      <c r="C20" s="510" t="s">
        <v>229</v>
      </c>
      <c r="D20" s="66">
        <v>2754284</v>
      </c>
      <c r="E20" s="551"/>
      <c r="F20" s="576">
        <f>(D20/$D$25)*100</f>
        <v>8.6415649546816429</v>
      </c>
      <c r="G20" s="510"/>
      <c r="H20" s="697"/>
      <c r="I20" s="510"/>
      <c r="J20" s="699">
        <v>2229364</v>
      </c>
      <c r="K20" s="717"/>
      <c r="L20" s="575">
        <f>(J20/$J$25)*100</f>
        <v>6.905182086155663</v>
      </c>
      <c r="M20" s="710"/>
      <c r="N20" s="506"/>
      <c r="O20" s="699">
        <v>2008468</v>
      </c>
      <c r="P20" s="507"/>
      <c r="Q20" s="821">
        <f>(O20/$O$25)*100</f>
        <v>6.0952862126161955</v>
      </c>
      <c r="R20" s="710"/>
      <c r="S20" s="506"/>
      <c r="T20" s="699">
        <v>1528766</v>
      </c>
      <c r="U20" s="507"/>
      <c r="V20" s="705">
        <f>(T20/$T$25)*100</f>
        <v>4.5284076069816406</v>
      </c>
      <c r="W20" s="710"/>
      <c r="Y20" s="699">
        <v>1919342</v>
      </c>
      <c r="Z20" s="507"/>
      <c r="AA20" s="705">
        <f>(Y20/$Y$25)*100</f>
        <v>4.7993383844349706</v>
      </c>
      <c r="AB20" s="710"/>
      <c r="AC20" s="713"/>
      <c r="AD20" s="699">
        <v>1413643</v>
      </c>
      <c r="AE20" s="507"/>
      <c r="AF20" s="705">
        <v>3.0190555640958081</v>
      </c>
      <c r="AG20" s="710"/>
      <c r="AH20" s="710"/>
      <c r="AI20" s="710"/>
      <c r="AJ20" s="695"/>
      <c r="AK20" s="68"/>
    </row>
    <row r="21" spans="1:37" ht="12.75" customHeight="1">
      <c r="A21" s="703"/>
      <c r="C21" s="510" t="s">
        <v>494</v>
      </c>
      <c r="D21" s="66">
        <v>658499</v>
      </c>
      <c r="E21" s="551"/>
      <c r="F21" s="576">
        <f>(D21/$D$25)*100</f>
        <v>2.0660403506293856</v>
      </c>
      <c r="G21" s="510"/>
      <c r="H21" s="697"/>
      <c r="I21" s="510"/>
      <c r="J21" s="712">
        <v>1054337</v>
      </c>
      <c r="K21" s="716"/>
      <c r="L21" s="575">
        <v>3.2</v>
      </c>
      <c r="M21" s="710"/>
      <c r="N21" s="506"/>
      <c r="O21" s="712">
        <v>1073672</v>
      </c>
      <c r="P21" s="539"/>
      <c r="Q21" s="821">
        <v>3.2</v>
      </c>
      <c r="R21" s="710"/>
      <c r="S21" s="506"/>
      <c r="T21" s="712">
        <v>1026280</v>
      </c>
      <c r="U21" s="539"/>
      <c r="V21" s="705">
        <f>(T21/$T$25)*100</f>
        <v>3.0399774451375277</v>
      </c>
      <c r="W21" s="710"/>
      <c r="Y21" s="712">
        <v>1590141</v>
      </c>
      <c r="Z21" s="539"/>
      <c r="AA21" s="705">
        <f>(Y21/$Y$25)*100</f>
        <v>3.9761672166626938</v>
      </c>
      <c r="AB21" s="710"/>
      <c r="AC21" s="713"/>
      <c r="AD21" s="712">
        <v>2979879</v>
      </c>
      <c r="AE21" s="539"/>
      <c r="AF21" s="715">
        <v>6.3639973283794076</v>
      </c>
      <c r="AG21" s="710"/>
      <c r="AH21" s="710"/>
      <c r="AI21" s="710"/>
      <c r="AJ21" s="695"/>
      <c r="AK21" s="514"/>
    </row>
    <row r="22" spans="1:37" ht="12.95" customHeight="1">
      <c r="A22" s="703"/>
      <c r="C22" s="510" t="s">
        <v>488</v>
      </c>
      <c r="D22" s="814">
        <v>31872514</v>
      </c>
      <c r="E22" s="815"/>
      <c r="F22" s="816">
        <f>SUM(F17:F21)</f>
        <v>100</v>
      </c>
      <c r="G22" s="510"/>
      <c r="H22" s="697"/>
      <c r="I22" s="510"/>
      <c r="J22" s="817">
        <v>32285376</v>
      </c>
      <c r="K22" s="818"/>
      <c r="L22" s="819">
        <v>100</v>
      </c>
      <c r="M22" s="710"/>
      <c r="N22" s="506"/>
      <c r="O22" s="817">
        <f>SUM(O17:O21)</f>
        <v>32950430</v>
      </c>
      <c r="P22" s="818"/>
      <c r="Q22" s="823">
        <f>SUM(Q17:Q21)</f>
        <v>99.956785167676017</v>
      </c>
      <c r="R22" s="710"/>
      <c r="S22" s="506"/>
      <c r="T22" s="817">
        <f>SUM(T17:T21)</f>
        <v>32649466</v>
      </c>
      <c r="U22" s="818"/>
      <c r="V22" s="820">
        <f>SUM(V17:V21)-0.1</f>
        <v>96.712047624220077</v>
      </c>
      <c r="W22" s="710"/>
      <c r="Y22" s="817">
        <f>SUM(Y17:Y21)</f>
        <v>32362676</v>
      </c>
      <c r="Z22" s="818"/>
      <c r="AA22" s="820">
        <f>SUM(AA17:AA21)+0.1</f>
        <v>81.033271178264428</v>
      </c>
      <c r="AB22" s="710"/>
      <c r="AC22" s="713"/>
      <c r="AD22" s="817">
        <v>31721142</v>
      </c>
      <c r="AE22" s="818"/>
      <c r="AF22" s="820">
        <v>67.698508098857133</v>
      </c>
      <c r="AG22" s="710"/>
      <c r="AH22" s="710"/>
      <c r="AI22" s="710"/>
      <c r="AJ22" s="695"/>
      <c r="AK22" s="699"/>
    </row>
    <row r="23" spans="1:37" ht="12.75" customHeight="1">
      <c r="A23" s="527" t="s">
        <v>177</v>
      </c>
      <c r="D23" s="66"/>
      <c r="E23" s="508"/>
      <c r="F23" s="576"/>
      <c r="H23" s="694"/>
      <c r="J23" s="699"/>
      <c r="K23" s="506"/>
      <c r="L23" s="705"/>
      <c r="M23" s="710"/>
      <c r="N23" s="508"/>
      <c r="O23" s="699"/>
      <c r="P23" s="506"/>
      <c r="Q23" s="705"/>
      <c r="R23" s="710"/>
      <c r="S23" s="508"/>
      <c r="T23" s="699"/>
      <c r="U23" s="506"/>
      <c r="V23" s="705"/>
      <c r="W23" s="710"/>
      <c r="Y23" s="699"/>
      <c r="Z23" s="506"/>
      <c r="AA23" s="705"/>
      <c r="AB23" s="710"/>
      <c r="AC23" s="713"/>
      <c r="AD23" s="699"/>
      <c r="AE23" s="506"/>
      <c r="AF23" s="705"/>
      <c r="AG23" s="710"/>
      <c r="AH23" s="710"/>
      <c r="AI23" s="710"/>
      <c r="AJ23" s="695"/>
    </row>
    <row r="24" spans="1:37" ht="12.95" customHeight="1">
      <c r="B24" s="686" t="s">
        <v>268</v>
      </c>
      <c r="C24" s="510"/>
      <c r="D24" s="218">
        <v>0</v>
      </c>
      <c r="E24" s="544"/>
      <c r="F24" s="543">
        <f>(D24/$J$25)*100</f>
        <v>0</v>
      </c>
      <c r="G24" s="510"/>
      <c r="H24" s="697"/>
      <c r="I24" s="510"/>
      <c r="J24" s="712">
        <v>0</v>
      </c>
      <c r="K24" s="711"/>
      <c r="L24" s="712">
        <f>(J24/$J$25)*100</f>
        <v>0</v>
      </c>
      <c r="M24" s="710"/>
      <c r="N24" s="506"/>
      <c r="O24" s="712">
        <v>738</v>
      </c>
      <c r="P24" s="711"/>
      <c r="Q24" s="714">
        <v>0</v>
      </c>
      <c r="R24" s="710"/>
      <c r="S24" s="506"/>
      <c r="T24" s="712">
        <v>1109995</v>
      </c>
      <c r="U24" s="711"/>
      <c r="V24" s="705">
        <f>(T24/$T$25)*100</f>
        <v>3.2879523757799332</v>
      </c>
      <c r="W24" s="710"/>
      <c r="Y24" s="712">
        <v>7629128</v>
      </c>
      <c r="Z24" s="711"/>
      <c r="AA24" s="705">
        <f>((Y24/$Y$25)*100)-0.1</f>
        <v>18.97672882173557</v>
      </c>
      <c r="AB24" s="710"/>
      <c r="AC24" s="713"/>
      <c r="AD24" s="712">
        <v>15102872</v>
      </c>
      <c r="AE24" s="711"/>
      <c r="AF24" s="705">
        <v>32.254543576721126</v>
      </c>
      <c r="AG24" s="710"/>
      <c r="AH24" s="710"/>
      <c r="AI24" s="710"/>
      <c r="AJ24" s="695"/>
      <c r="AK24" s="68"/>
    </row>
    <row r="25" spans="1:37" ht="12.95" customHeight="1" thickBot="1">
      <c r="A25" s="510" t="s">
        <v>351</v>
      </c>
      <c r="D25" s="303">
        <v>31872514</v>
      </c>
      <c r="E25" s="538"/>
      <c r="F25" s="579">
        <f>F24+F22</f>
        <v>100</v>
      </c>
      <c r="H25" s="694"/>
      <c r="J25" s="709">
        <v>32285376</v>
      </c>
      <c r="K25" s="708"/>
      <c r="L25" s="707">
        <f>L24+L22</f>
        <v>100</v>
      </c>
      <c r="M25" s="702" t="s">
        <v>444</v>
      </c>
      <c r="N25" s="506"/>
      <c r="O25" s="709">
        <f>O24+O22</f>
        <v>32951168</v>
      </c>
      <c r="P25" s="708"/>
      <c r="Q25" s="707">
        <f>Q24+Q22</f>
        <v>99.956785167676017</v>
      </c>
      <c r="R25" s="702" t="s">
        <v>444</v>
      </c>
      <c r="S25" s="506"/>
      <c r="T25" s="709">
        <f>T24+T22</f>
        <v>33759461</v>
      </c>
      <c r="U25" s="708"/>
      <c r="V25" s="707">
        <f>V24+V22</f>
        <v>100.00000000000001</v>
      </c>
      <c r="W25" s="702" t="s">
        <v>444</v>
      </c>
      <c r="Y25" s="709">
        <f>Y24+Y22</f>
        <v>39991804</v>
      </c>
      <c r="Z25" s="708"/>
      <c r="AA25" s="707">
        <f>AA24+AA22</f>
        <v>100.00999999999999</v>
      </c>
      <c r="AB25" s="702" t="s">
        <v>444</v>
      </c>
      <c r="AC25" s="706"/>
      <c r="AD25" s="709">
        <v>46824014</v>
      </c>
      <c r="AE25" s="708"/>
      <c r="AF25" s="707">
        <v>99.953051675578251</v>
      </c>
      <c r="AG25" s="702" t="s">
        <v>444</v>
      </c>
      <c r="AH25" s="702"/>
      <c r="AI25" s="702"/>
      <c r="AJ25" s="704"/>
      <c r="AK25" s="699"/>
    </row>
    <row r="26" spans="1:37" ht="12.75" customHeight="1" thickTop="1">
      <c r="C26" s="510"/>
      <c r="D26" s="66"/>
      <c r="E26" s="508"/>
      <c r="F26" s="576"/>
      <c r="G26" s="510"/>
      <c r="H26" s="697"/>
      <c r="I26" s="510"/>
      <c r="J26" s="699"/>
      <c r="L26" s="705"/>
      <c r="M26" s="702"/>
      <c r="N26" s="506"/>
      <c r="O26" s="699"/>
      <c r="Q26" s="705"/>
      <c r="R26" s="702"/>
      <c r="S26" s="506"/>
      <c r="T26" s="699"/>
      <c r="U26" s="684"/>
      <c r="V26" s="705"/>
      <c r="W26" s="702"/>
      <c r="Y26" s="699"/>
      <c r="Z26" s="684"/>
      <c r="AA26" s="705"/>
      <c r="AB26" s="702"/>
      <c r="AC26" s="706"/>
      <c r="AD26" s="699"/>
      <c r="AE26" s="684"/>
      <c r="AF26" s="705"/>
      <c r="AG26" s="702"/>
      <c r="AH26" s="702"/>
      <c r="AI26" s="702"/>
      <c r="AJ26" s="704"/>
      <c r="AK26" s="699"/>
    </row>
    <row r="27" spans="1:37" ht="12.75" customHeight="1">
      <c r="A27" s="700" t="s">
        <v>0</v>
      </c>
      <c r="D27" s="508"/>
      <c r="E27" s="508"/>
      <c r="F27" s="508"/>
      <c r="H27" s="694"/>
      <c r="J27" s="699"/>
      <c r="N27" s="688"/>
      <c r="O27" s="699"/>
      <c r="S27" s="688"/>
      <c r="T27" s="699"/>
      <c r="U27" s="684"/>
      <c r="V27" s="684"/>
      <c r="W27" s="684"/>
      <c r="Y27" s="699"/>
      <c r="Z27" s="684"/>
      <c r="AA27" s="684"/>
      <c r="AB27" s="684"/>
      <c r="AC27" s="688"/>
      <c r="AD27" s="699"/>
      <c r="AE27" s="684"/>
      <c r="AF27" s="684"/>
      <c r="AG27" s="684"/>
      <c r="AJ27" s="695"/>
    </row>
    <row r="28" spans="1:37">
      <c r="A28" s="703"/>
      <c r="B28" s="510" t="s">
        <v>476</v>
      </c>
      <c r="D28" s="532">
        <f>((D17-J17)/J17)*100</f>
        <v>-1.6463568905817767</v>
      </c>
      <c r="E28" s="530" t="s">
        <v>444</v>
      </c>
      <c r="F28" s="508"/>
      <c r="H28" s="694"/>
      <c r="J28" s="529">
        <v>-2.1542712912333122</v>
      </c>
      <c r="K28" s="702" t="s">
        <v>444</v>
      </c>
      <c r="L28" s="506"/>
      <c r="M28" s="506"/>
      <c r="N28" s="506"/>
      <c r="O28" s="529">
        <f>((O17-T17)/T17)*100</f>
        <v>-1.2948779385067957</v>
      </c>
      <c r="P28" s="702" t="s">
        <v>444</v>
      </c>
      <c r="Q28" s="506"/>
      <c r="R28" s="506"/>
      <c r="S28" s="506"/>
      <c r="T28" s="529">
        <f>((T17-Y17)/Y17)*100</f>
        <v>4.293553645305785</v>
      </c>
      <c r="U28" s="702" t="s">
        <v>444</v>
      </c>
      <c r="V28" s="506"/>
      <c r="W28" s="506"/>
      <c r="Y28" s="529">
        <f>((Y17-AD17)/AD17)*100</f>
        <v>5.6381573960522253</v>
      </c>
      <c r="Z28" s="702" t="s">
        <v>444</v>
      </c>
      <c r="AA28" s="506"/>
      <c r="AB28" s="506"/>
      <c r="AC28" s="508"/>
      <c r="AD28" s="529">
        <v>4.4342431956552595</v>
      </c>
      <c r="AE28" s="702" t="s">
        <v>444</v>
      </c>
      <c r="AF28" s="506"/>
      <c r="AG28" s="506"/>
      <c r="AH28" s="506"/>
      <c r="AI28" s="506"/>
      <c r="AJ28" s="701"/>
    </row>
    <row r="29" spans="1:37">
      <c r="A29" s="703"/>
      <c r="B29" s="510" t="s">
        <v>495</v>
      </c>
      <c r="D29" s="532">
        <f>((D22-J22)/J22)*100</f>
        <v>-1.2787895051926916</v>
      </c>
      <c r="E29" s="530" t="s">
        <v>444</v>
      </c>
      <c r="F29" s="508"/>
      <c r="H29" s="694"/>
      <c r="J29" s="529">
        <v>-2.0183469532871041</v>
      </c>
      <c r="K29" s="702" t="s">
        <v>444</v>
      </c>
      <c r="L29" s="506"/>
      <c r="M29" s="506"/>
      <c r="N29" s="506"/>
      <c r="O29" s="529">
        <f>((O22-T22)/T22)*100</f>
        <v>0.92180374404898391</v>
      </c>
      <c r="P29" s="702" t="s">
        <v>444</v>
      </c>
      <c r="Q29" s="506"/>
      <c r="R29" s="506"/>
      <c r="S29" s="506"/>
      <c r="T29" s="529">
        <f>((T22-Y22)/Y22)*100</f>
        <v>0.88617517290597358</v>
      </c>
      <c r="U29" s="702" t="s">
        <v>444</v>
      </c>
      <c r="V29" s="506"/>
      <c r="W29" s="506"/>
      <c r="Y29" s="529">
        <f>((Y22-AD22)/AD22)*100</f>
        <v>2.0224177301056816</v>
      </c>
      <c r="Z29" s="702" t="s">
        <v>444</v>
      </c>
      <c r="AA29" s="506"/>
      <c r="AB29" s="506"/>
      <c r="AC29" s="508"/>
      <c r="AD29" s="529">
        <v>10.162947429265484</v>
      </c>
      <c r="AE29" s="702" t="s">
        <v>444</v>
      </c>
      <c r="AF29" s="506"/>
      <c r="AG29" s="506"/>
      <c r="AH29" s="506"/>
      <c r="AI29" s="506"/>
      <c r="AJ29" s="701"/>
    </row>
    <row r="30" spans="1:37">
      <c r="A30" s="703"/>
      <c r="B30" s="510" t="s">
        <v>221</v>
      </c>
      <c r="D30" s="543">
        <v>0</v>
      </c>
      <c r="E30" s="530" t="s">
        <v>444</v>
      </c>
      <c r="F30" s="508"/>
      <c r="H30" s="694"/>
      <c r="J30" s="529">
        <v>-100</v>
      </c>
      <c r="K30" s="702" t="s">
        <v>444</v>
      </c>
      <c r="L30" s="506"/>
      <c r="M30" s="506"/>
      <c r="N30" s="506"/>
      <c r="O30" s="529">
        <f>((O24-T24)/T24)*100</f>
        <v>-99.933513214023478</v>
      </c>
      <c r="P30" s="702" t="s">
        <v>444</v>
      </c>
      <c r="Q30" s="506"/>
      <c r="R30" s="506"/>
      <c r="S30" s="506"/>
      <c r="T30" s="529">
        <f>((T24-Y24)/Y24)*100</f>
        <v>-85.450565254639855</v>
      </c>
      <c r="U30" s="702" t="s">
        <v>444</v>
      </c>
      <c r="V30" s="506"/>
      <c r="W30" s="506"/>
      <c r="Y30" s="529">
        <f>((Y24-AD24)/AD24)*100</f>
        <v>-49.485581285466765</v>
      </c>
      <c r="Z30" s="702" t="s">
        <v>444</v>
      </c>
      <c r="AA30" s="506"/>
      <c r="AB30" s="506"/>
      <c r="AC30" s="508"/>
      <c r="AD30" s="529">
        <v>-46.85805575964789</v>
      </c>
      <c r="AE30" s="702" t="s">
        <v>444</v>
      </c>
      <c r="AF30" s="506"/>
      <c r="AG30" s="506"/>
      <c r="AH30" s="506"/>
      <c r="AI30" s="506"/>
      <c r="AJ30" s="701"/>
    </row>
    <row r="31" spans="1:37">
      <c r="A31" s="703"/>
      <c r="B31" s="510" t="s">
        <v>351</v>
      </c>
      <c r="D31" s="532">
        <f>((D25-J25)/J25)*100</f>
        <v>-1.2787895051926916</v>
      </c>
      <c r="E31" s="530" t="s">
        <v>444</v>
      </c>
      <c r="F31" s="508"/>
      <c r="H31" s="694"/>
      <c r="J31" s="529">
        <v>-2.0205414266347099</v>
      </c>
      <c r="K31" s="702" t="s">
        <v>444</v>
      </c>
      <c r="L31" s="506"/>
      <c r="M31" s="506"/>
      <c r="N31" s="506"/>
      <c r="O31" s="529">
        <f>((O25-T25)/T25)*100</f>
        <v>-2.3942710459743419</v>
      </c>
      <c r="P31" s="702" t="s">
        <v>444</v>
      </c>
      <c r="Q31" s="506"/>
      <c r="R31" s="506"/>
      <c r="S31" s="506"/>
      <c r="T31" s="529">
        <f>((T25-Y25)/Y25)*100</f>
        <v>-15.584050671982688</v>
      </c>
      <c r="U31" s="702" t="s">
        <v>444</v>
      </c>
      <c r="V31" s="506"/>
      <c r="W31" s="506"/>
      <c r="Y31" s="529">
        <f>((Y25-AD25)/AD25)*100</f>
        <v>-14.59125225786922</v>
      </c>
      <c r="Z31" s="702" t="s">
        <v>444</v>
      </c>
      <c r="AA31" s="506"/>
      <c r="AB31" s="506"/>
      <c r="AC31" s="508"/>
      <c r="AD31" s="529">
        <v>-18.160750457164635</v>
      </c>
      <c r="AE31" s="702" t="s">
        <v>444</v>
      </c>
      <c r="AF31" s="506"/>
      <c r="AG31" s="506"/>
      <c r="AH31" s="506"/>
      <c r="AI31" s="506"/>
      <c r="AJ31" s="701"/>
    </row>
    <row r="32" spans="1:37">
      <c r="A32" s="703"/>
      <c r="C32" s="510"/>
      <c r="D32" s="529"/>
      <c r="E32" s="702"/>
      <c r="F32" s="506"/>
      <c r="G32" s="506"/>
      <c r="H32" s="697"/>
      <c r="I32" s="510"/>
      <c r="J32" s="529"/>
      <c r="K32" s="702"/>
      <c r="L32" s="506"/>
      <c r="M32" s="506"/>
      <c r="N32" s="506"/>
      <c r="O32" s="529"/>
      <c r="P32" s="702"/>
      <c r="Q32" s="506"/>
      <c r="R32" s="506"/>
      <c r="S32" s="506"/>
      <c r="T32" s="529"/>
      <c r="U32" s="702"/>
      <c r="V32" s="506"/>
      <c r="W32" s="506"/>
      <c r="Y32" s="529"/>
      <c r="Z32" s="702"/>
      <c r="AA32" s="506"/>
      <c r="AB32" s="506"/>
      <c r="AC32" s="508"/>
      <c r="AD32" s="529"/>
      <c r="AE32" s="702"/>
      <c r="AF32" s="506"/>
      <c r="AG32" s="506"/>
      <c r="AH32" s="506"/>
      <c r="AI32" s="506"/>
      <c r="AJ32" s="701"/>
    </row>
    <row r="33" spans="1:36">
      <c r="A33" s="700" t="s">
        <v>12</v>
      </c>
      <c r="D33" s="699"/>
      <c r="E33" s="684"/>
      <c r="F33" s="684"/>
      <c r="G33" s="684"/>
      <c r="H33" s="694"/>
      <c r="J33" s="699"/>
      <c r="N33" s="688"/>
      <c r="O33" s="699"/>
      <c r="S33" s="688"/>
      <c r="T33" s="699"/>
      <c r="U33" s="684"/>
      <c r="V33" s="684"/>
      <c r="W33" s="684"/>
      <c r="Y33" s="699"/>
      <c r="Z33" s="684"/>
      <c r="AA33" s="684"/>
      <c r="AB33" s="684"/>
      <c r="AC33" s="688"/>
      <c r="AD33" s="699"/>
      <c r="AE33" s="684"/>
      <c r="AF33" s="684"/>
      <c r="AG33" s="684"/>
      <c r="AJ33" s="695"/>
    </row>
    <row r="34" spans="1:36">
      <c r="B34" s="510" t="s">
        <v>482</v>
      </c>
      <c r="C34" s="510"/>
      <c r="D34" s="698">
        <v>13167</v>
      </c>
      <c r="E34" s="684"/>
      <c r="F34" s="684"/>
      <c r="G34" s="684"/>
      <c r="H34" s="697"/>
      <c r="I34" s="510"/>
      <c r="J34" s="696">
        <v>13435</v>
      </c>
      <c r="O34" s="696">
        <v>13669</v>
      </c>
      <c r="T34" s="696">
        <v>14256</v>
      </c>
      <c r="U34" s="684"/>
      <c r="V34" s="684"/>
      <c r="W34" s="684"/>
      <c r="Y34" s="696">
        <v>13876</v>
      </c>
      <c r="Z34" s="684"/>
      <c r="AA34" s="684"/>
      <c r="AB34" s="684"/>
      <c r="AC34" s="688"/>
      <c r="AD34" s="696">
        <v>13635</v>
      </c>
      <c r="AE34" s="684"/>
      <c r="AF34" s="684"/>
      <c r="AG34" s="684"/>
      <c r="AJ34" s="695"/>
    </row>
    <row r="35" spans="1:36">
      <c r="B35" s="510" t="s">
        <v>492</v>
      </c>
      <c r="C35" s="510"/>
      <c r="D35" s="698">
        <v>117166</v>
      </c>
      <c r="E35" s="684"/>
      <c r="F35" s="684"/>
      <c r="G35" s="684"/>
      <c r="H35" s="697"/>
      <c r="I35" s="510"/>
      <c r="J35" s="696">
        <v>119550</v>
      </c>
      <c r="O35" s="696">
        <v>124590</v>
      </c>
      <c r="T35" s="696">
        <v>128232</v>
      </c>
      <c r="U35" s="684"/>
      <c r="V35" s="684"/>
      <c r="W35" s="684"/>
      <c r="Y35" s="696">
        <v>129948</v>
      </c>
      <c r="Z35" s="684"/>
      <c r="AA35" s="684"/>
      <c r="AB35" s="684"/>
      <c r="AC35" s="688"/>
      <c r="AD35" s="696">
        <v>128514</v>
      </c>
      <c r="AE35" s="684"/>
      <c r="AF35" s="684"/>
      <c r="AG35" s="684"/>
      <c r="AJ35" s="695"/>
    </row>
    <row r="36" spans="1:36">
      <c r="H36" s="694"/>
      <c r="T36" s="684"/>
      <c r="U36" s="684"/>
      <c r="V36" s="684"/>
      <c r="W36" s="684"/>
      <c r="Y36" s="684"/>
      <c r="Z36" s="684"/>
      <c r="AA36" s="684"/>
      <c r="AB36" s="684"/>
      <c r="AD36" s="684"/>
      <c r="AE36" s="684"/>
      <c r="AF36" s="684"/>
      <c r="AG36" s="684"/>
    </row>
    <row r="37" spans="1:36" ht="24" customHeight="1">
      <c r="A37" s="515" t="s">
        <v>243</v>
      </c>
      <c r="B37" s="840" t="s">
        <v>208</v>
      </c>
      <c r="C37" s="840"/>
      <c r="D37" s="840"/>
      <c r="E37" s="840"/>
      <c r="F37" s="840"/>
      <c r="G37" s="840"/>
      <c r="H37" s="840"/>
      <c r="I37" s="840"/>
      <c r="J37" s="840"/>
      <c r="K37" s="840"/>
      <c r="L37" s="840"/>
      <c r="M37" s="840"/>
      <c r="N37" s="840"/>
      <c r="O37" s="840"/>
      <c r="P37" s="840"/>
      <c r="Q37" s="840"/>
      <c r="R37" s="840"/>
      <c r="S37" s="840"/>
      <c r="T37" s="840"/>
      <c r="U37" s="840"/>
      <c r="V37" s="840"/>
      <c r="W37" s="693"/>
      <c r="X37" s="692"/>
      <c r="Y37" s="692"/>
      <c r="Z37" s="692"/>
      <c r="AA37" s="691"/>
      <c r="AB37" s="506"/>
      <c r="AC37" s="506"/>
      <c r="AD37" s="506"/>
      <c r="AE37" s="506"/>
      <c r="AF37" s="506"/>
      <c r="AG37" s="506"/>
      <c r="AH37" s="506"/>
    </row>
    <row r="38" spans="1:36" ht="24.75" customHeight="1">
      <c r="A38" s="515" t="s">
        <v>245</v>
      </c>
      <c r="B38" s="840" t="s">
        <v>545</v>
      </c>
      <c r="C38" s="840"/>
      <c r="D38" s="840"/>
      <c r="E38" s="840"/>
      <c r="F38" s="840"/>
      <c r="G38" s="840"/>
      <c r="H38" s="840"/>
      <c r="I38" s="840"/>
      <c r="J38" s="840"/>
      <c r="K38" s="840"/>
      <c r="L38" s="840"/>
      <c r="M38" s="840"/>
      <c r="N38" s="840"/>
      <c r="O38" s="840"/>
      <c r="P38" s="840"/>
      <c r="Q38" s="840"/>
      <c r="R38" s="840"/>
      <c r="S38" s="840"/>
      <c r="T38" s="840"/>
      <c r="U38" s="840"/>
      <c r="V38" s="840"/>
      <c r="W38" s="690"/>
      <c r="X38" s="690"/>
      <c r="Y38" s="845"/>
      <c r="Z38" s="845"/>
      <c r="AA38" s="845"/>
      <c r="AB38" s="845"/>
      <c r="AC38" s="845"/>
      <c r="AD38" s="845"/>
      <c r="AE38" s="684"/>
      <c r="AF38" s="684"/>
      <c r="AG38" s="684"/>
    </row>
    <row r="39" spans="1:36" ht="11.25" customHeight="1">
      <c r="T39" s="684"/>
      <c r="U39" s="684"/>
      <c r="V39" s="684"/>
      <c r="W39" s="684"/>
      <c r="Y39" s="684"/>
      <c r="Z39" s="684"/>
      <c r="AA39" s="684"/>
      <c r="AB39" s="684"/>
      <c r="AD39" s="684"/>
      <c r="AE39" s="684"/>
      <c r="AF39" s="684"/>
      <c r="AG39" s="684"/>
    </row>
    <row r="40" spans="1:36">
      <c r="C40" s="689"/>
      <c r="D40" s="689"/>
      <c r="E40" s="689"/>
      <c r="F40" s="689"/>
      <c r="G40" s="689"/>
      <c r="H40" s="689"/>
      <c r="I40" s="689"/>
      <c r="N40" s="688"/>
      <c r="S40" s="688"/>
      <c r="T40" s="684"/>
      <c r="U40" s="684"/>
      <c r="V40" s="684"/>
      <c r="W40" s="684"/>
      <c r="X40" s="688"/>
      <c r="Y40" s="684"/>
      <c r="Z40" s="684"/>
      <c r="AA40" s="684"/>
      <c r="AB40" s="684"/>
      <c r="AD40" s="684"/>
      <c r="AE40" s="684"/>
      <c r="AF40" s="684"/>
      <c r="AG40" s="684"/>
      <c r="AI40" s="688"/>
      <c r="AJ40" s="688"/>
    </row>
    <row r="41" spans="1:36">
      <c r="J41" s="445"/>
      <c r="T41" s="684"/>
      <c r="U41" s="684"/>
      <c r="V41" s="684"/>
      <c r="W41" s="684"/>
      <c r="Y41" s="684"/>
      <c r="Z41" s="684"/>
      <c r="AA41" s="684"/>
      <c r="AB41" s="684"/>
      <c r="AD41" s="684"/>
      <c r="AE41" s="684"/>
      <c r="AF41" s="684"/>
      <c r="AG41" s="684"/>
    </row>
    <row r="42" spans="1:36">
      <c r="J42" s="445"/>
      <c r="T42" s="684"/>
      <c r="U42" s="684"/>
      <c r="V42" s="684"/>
      <c r="W42" s="684"/>
      <c r="Y42" s="684"/>
      <c r="Z42" s="684"/>
      <c r="AA42" s="684"/>
      <c r="AB42" s="684"/>
      <c r="AD42" s="684"/>
      <c r="AE42" s="684"/>
      <c r="AF42" s="684"/>
      <c r="AG42" s="684"/>
    </row>
    <row r="43" spans="1:36">
      <c r="J43" s="445"/>
      <c r="T43" s="684"/>
      <c r="U43" s="684"/>
      <c r="V43" s="684"/>
      <c r="W43" s="684"/>
      <c r="Y43" s="684"/>
      <c r="Z43" s="684"/>
      <c r="AA43" s="684"/>
      <c r="AB43" s="684"/>
      <c r="AD43" s="684"/>
      <c r="AE43" s="684"/>
      <c r="AF43" s="684"/>
      <c r="AG43" s="684"/>
    </row>
    <row r="44" spans="1:36">
      <c r="C44" s="689"/>
      <c r="D44" s="689"/>
      <c r="E44" s="689"/>
      <c r="F44" s="689"/>
      <c r="G44" s="689"/>
      <c r="H44" s="689"/>
      <c r="I44" s="689"/>
      <c r="J44" s="445"/>
      <c r="N44" s="688"/>
      <c r="S44" s="688"/>
      <c r="T44" s="684"/>
      <c r="U44" s="684"/>
      <c r="V44" s="684"/>
      <c r="W44" s="684"/>
      <c r="X44" s="688"/>
      <c r="Y44" s="684"/>
      <c r="Z44" s="684"/>
      <c r="AA44" s="684"/>
      <c r="AB44" s="684"/>
      <c r="AD44" s="684"/>
      <c r="AE44" s="684"/>
      <c r="AF44" s="684"/>
      <c r="AG44" s="684"/>
      <c r="AI44" s="688"/>
      <c r="AJ44" s="688"/>
    </row>
    <row r="45" spans="1:36">
      <c r="T45" s="684"/>
      <c r="U45" s="684"/>
      <c r="V45" s="684"/>
      <c r="W45" s="684"/>
      <c r="Y45" s="684"/>
      <c r="Z45" s="684"/>
      <c r="AA45" s="684"/>
      <c r="AB45" s="684"/>
      <c r="AD45" s="684"/>
      <c r="AE45" s="684"/>
      <c r="AF45" s="684"/>
      <c r="AG45" s="684"/>
    </row>
    <row r="46" spans="1:36">
      <c r="J46" s="687"/>
      <c r="T46" s="684"/>
      <c r="U46" s="684"/>
      <c r="V46" s="684"/>
      <c r="W46" s="684"/>
      <c r="Y46" s="684"/>
      <c r="Z46" s="684"/>
      <c r="AA46" s="684"/>
      <c r="AB46" s="684"/>
      <c r="AD46" s="684"/>
      <c r="AE46" s="684"/>
      <c r="AF46" s="684"/>
      <c r="AG46" s="684"/>
    </row>
    <row r="47" spans="1:36">
      <c r="T47" s="684"/>
      <c r="U47" s="684"/>
      <c r="V47" s="684"/>
      <c r="W47" s="684"/>
      <c r="Y47" s="684"/>
      <c r="Z47" s="684"/>
      <c r="AA47" s="684"/>
      <c r="AB47" s="684"/>
      <c r="AD47" s="684"/>
      <c r="AE47" s="684"/>
      <c r="AF47" s="684"/>
      <c r="AG47" s="684"/>
    </row>
    <row r="48" spans="1:36">
      <c r="T48" s="684"/>
      <c r="U48" s="684"/>
      <c r="V48" s="684"/>
      <c r="W48" s="684"/>
      <c r="Y48" s="684"/>
      <c r="Z48" s="684"/>
      <c r="AA48" s="684"/>
      <c r="AB48" s="684"/>
      <c r="AD48" s="684"/>
      <c r="AE48" s="684"/>
      <c r="AF48" s="684"/>
      <c r="AG48" s="684"/>
    </row>
    <row r="49" s="684" customFormat="1"/>
    <row r="50" s="684" customFormat="1"/>
    <row r="51" s="684" customFormat="1"/>
    <row r="52" s="684" customFormat="1"/>
    <row r="53" s="684" customFormat="1"/>
    <row r="54" s="684" customFormat="1"/>
    <row r="55" s="684" customFormat="1"/>
    <row r="56" s="684" customFormat="1"/>
    <row r="57" s="684" customFormat="1"/>
    <row r="58" s="684" customFormat="1"/>
    <row r="59" s="684" customFormat="1"/>
    <row r="60" s="684" customFormat="1"/>
    <row r="61" s="684" customFormat="1"/>
    <row r="62" s="684" customFormat="1"/>
    <row r="63" s="684" customFormat="1"/>
    <row r="64" s="684" customFormat="1"/>
    <row r="65" s="684" customFormat="1"/>
    <row r="66" s="684" customFormat="1"/>
    <row r="67" s="684" customFormat="1"/>
    <row r="68" s="684" customFormat="1"/>
    <row r="69" s="684" customFormat="1"/>
    <row r="70" s="684" customFormat="1"/>
    <row r="71" s="684" customFormat="1"/>
    <row r="72" s="684" customFormat="1"/>
    <row r="73" s="684" customFormat="1"/>
    <row r="74" s="684" customFormat="1"/>
    <row r="75" s="684" customFormat="1"/>
    <row r="76" s="684" customFormat="1"/>
    <row r="77" s="684" customFormat="1"/>
    <row r="78" s="684" customFormat="1"/>
    <row r="79" s="684" customFormat="1"/>
    <row r="80" s="684" customFormat="1"/>
    <row r="81" s="684" customFormat="1"/>
    <row r="82" s="684" customFormat="1"/>
    <row r="83" s="684" customFormat="1"/>
    <row r="84" s="684" customFormat="1"/>
    <row r="85" s="684" customFormat="1"/>
    <row r="86" s="684" customFormat="1"/>
    <row r="87" s="684" customFormat="1"/>
    <row r="88" s="684" customFormat="1"/>
    <row r="89" s="684" customFormat="1"/>
    <row r="90" s="684" customFormat="1"/>
    <row r="91" s="684" customFormat="1"/>
    <row r="92" s="684" customFormat="1"/>
    <row r="93" s="684" customFormat="1"/>
    <row r="94" s="684" customFormat="1"/>
    <row r="95" s="684" customFormat="1"/>
    <row r="96" s="684" customFormat="1"/>
    <row r="97" s="684" customFormat="1"/>
    <row r="98" s="684" customFormat="1"/>
    <row r="99" s="684" customFormat="1"/>
    <row r="100" s="684" customFormat="1"/>
    <row r="101" s="684" customFormat="1"/>
    <row r="102" s="684" customFormat="1"/>
    <row r="103" s="684" customFormat="1"/>
    <row r="104" s="684" customFormat="1"/>
    <row r="105" s="684" customFormat="1"/>
    <row r="106" s="684" customFormat="1"/>
    <row r="107" s="684" customFormat="1"/>
    <row r="108" s="684" customFormat="1"/>
    <row r="109" s="684" customFormat="1"/>
    <row r="110" s="684" customFormat="1"/>
    <row r="111" s="684" customFormat="1"/>
    <row r="112" s="684" customFormat="1"/>
    <row r="113" s="684" customFormat="1"/>
    <row r="114" s="684" customFormat="1"/>
    <row r="115" s="684" customFormat="1"/>
    <row r="116" s="684" customFormat="1"/>
    <row r="117" s="684" customFormat="1"/>
    <row r="118" s="684" customFormat="1"/>
    <row r="119" s="684" customFormat="1"/>
    <row r="120" s="684" customFormat="1"/>
    <row r="121" s="684" customFormat="1"/>
    <row r="122" s="684" customFormat="1"/>
    <row r="123" s="684" customFormat="1"/>
    <row r="124" s="684" customFormat="1"/>
    <row r="125" s="684" customFormat="1"/>
    <row r="126" s="684" customFormat="1"/>
    <row r="127" s="684" customFormat="1"/>
    <row r="128" s="684" customFormat="1"/>
    <row r="129" s="684" customFormat="1"/>
    <row r="130" s="684" customFormat="1"/>
    <row r="131" s="684" customFormat="1"/>
    <row r="132" s="684" customFormat="1"/>
    <row r="133" s="684" customFormat="1"/>
    <row r="134" s="684" customFormat="1"/>
    <row r="135" s="684" customFormat="1"/>
    <row r="136" s="684" customFormat="1"/>
    <row r="137" s="684" customFormat="1"/>
    <row r="138" s="684" customFormat="1"/>
    <row r="139" s="684" customFormat="1"/>
    <row r="140" s="684" customFormat="1"/>
    <row r="141" s="684" customFormat="1"/>
    <row r="142" s="684" customFormat="1"/>
    <row r="143" s="684" customFormat="1"/>
    <row r="144" s="684" customFormat="1"/>
    <row r="145" s="684" customFormat="1"/>
    <row r="146" s="684" customFormat="1"/>
    <row r="147" s="684" customFormat="1"/>
    <row r="148" s="684" customFormat="1"/>
    <row r="149" s="684" customFormat="1"/>
    <row r="150" s="684" customFormat="1"/>
    <row r="151" s="684" customFormat="1"/>
    <row r="152" s="684" customFormat="1"/>
    <row r="153" s="684" customFormat="1"/>
    <row r="154" s="684" customFormat="1"/>
    <row r="155" s="684" customFormat="1"/>
    <row r="156" s="684" customFormat="1"/>
    <row r="157" s="684" customFormat="1"/>
    <row r="158" s="684" customFormat="1"/>
    <row r="159" s="684" customFormat="1"/>
    <row r="160" s="684" customFormat="1"/>
    <row r="161" s="684" customFormat="1"/>
    <row r="162" s="684" customFormat="1"/>
    <row r="163" s="684" customFormat="1"/>
    <row r="164" s="684" customFormat="1"/>
    <row r="165" s="684" customFormat="1"/>
    <row r="166" s="684" customFormat="1"/>
    <row r="167" s="684" customFormat="1"/>
    <row r="168" s="684" customFormat="1"/>
    <row r="169" s="684" customFormat="1"/>
    <row r="170" s="684" customFormat="1"/>
    <row r="171" s="684" customFormat="1"/>
    <row r="172" s="684" customFormat="1"/>
    <row r="173" s="684" customFormat="1"/>
    <row r="174" s="684" customFormat="1"/>
    <row r="175" s="684" customFormat="1"/>
    <row r="176" s="684" customFormat="1"/>
    <row r="177" s="684" customFormat="1"/>
    <row r="178" s="684" customFormat="1"/>
    <row r="179" s="684" customFormat="1"/>
    <row r="180" s="684" customFormat="1"/>
    <row r="181" s="684" customFormat="1"/>
    <row r="182" s="684" customFormat="1"/>
    <row r="183" s="684" customFormat="1"/>
    <row r="184" s="684" customFormat="1"/>
    <row r="185" s="684" customFormat="1"/>
    <row r="186" s="684" customFormat="1"/>
    <row r="187" s="684" customFormat="1"/>
    <row r="188" s="684" customFormat="1"/>
    <row r="189" s="684" customFormat="1"/>
    <row r="190" s="684" customFormat="1"/>
    <row r="191" s="684" customFormat="1"/>
    <row r="192" s="684" customFormat="1"/>
    <row r="193" s="684" customFormat="1"/>
    <row r="194" s="684" customFormat="1"/>
    <row r="195" s="684" customFormat="1"/>
    <row r="196" s="684" customFormat="1"/>
    <row r="197" s="684" customFormat="1"/>
    <row r="198" s="684" customFormat="1"/>
    <row r="199" s="684" customFormat="1"/>
    <row r="200" s="684" customFormat="1"/>
    <row r="201" s="684" customFormat="1"/>
    <row r="202" s="684" customFormat="1"/>
    <row r="203" s="684" customFormat="1"/>
    <row r="204" s="684" customFormat="1"/>
    <row r="205" s="684" customFormat="1"/>
    <row r="206" s="684" customFormat="1"/>
    <row r="207" s="684" customFormat="1"/>
    <row r="208" s="684" customFormat="1"/>
    <row r="209" s="684" customFormat="1"/>
    <row r="210" s="684" customFormat="1"/>
    <row r="211" s="684" customFormat="1"/>
    <row r="212" s="684" customFormat="1"/>
    <row r="213" s="684" customFormat="1"/>
    <row r="214" s="684" customFormat="1"/>
    <row r="215" s="684" customFormat="1"/>
    <row r="216" s="684" customFormat="1"/>
    <row r="217" s="684" customFormat="1"/>
    <row r="218" s="684" customFormat="1"/>
    <row r="219" s="684" customFormat="1"/>
    <row r="220" s="684" customFormat="1"/>
    <row r="221" s="684" customFormat="1"/>
    <row r="222" s="684" customFormat="1"/>
    <row r="223" s="684" customFormat="1"/>
    <row r="224" s="684" customFormat="1"/>
    <row r="225" s="684" customFormat="1"/>
    <row r="226" s="684" customFormat="1"/>
    <row r="227" s="684" customFormat="1"/>
    <row r="228" s="684" customFormat="1"/>
    <row r="229" s="684" customFormat="1"/>
    <row r="230" s="684" customFormat="1"/>
    <row r="231" s="684" customFormat="1"/>
    <row r="232" s="684" customFormat="1"/>
    <row r="233" s="684" customFormat="1"/>
    <row r="234" s="684" customFormat="1"/>
    <row r="235" s="684" customFormat="1"/>
    <row r="236" s="684" customFormat="1"/>
    <row r="237" s="684" customFormat="1"/>
    <row r="238" s="684" customFormat="1"/>
    <row r="239" s="684" customFormat="1"/>
    <row r="240" s="684" customFormat="1"/>
    <row r="241" s="684" customFormat="1"/>
    <row r="242" s="684" customFormat="1"/>
    <row r="243" s="684" customFormat="1"/>
    <row r="244" s="684" customFormat="1"/>
    <row r="245" s="684" customFormat="1"/>
    <row r="246" s="684" customFormat="1"/>
    <row r="247" s="684" customFormat="1"/>
    <row r="248" s="684" customFormat="1"/>
    <row r="249" s="684" customFormat="1"/>
    <row r="250" s="684" customFormat="1"/>
    <row r="251" s="684" customFormat="1"/>
    <row r="252" s="684" customFormat="1"/>
    <row r="253" s="684" customFormat="1"/>
    <row r="254" s="684" customFormat="1"/>
    <row r="255" s="684" customFormat="1"/>
    <row r="256" s="684" customFormat="1"/>
    <row r="257" s="684" customFormat="1"/>
    <row r="258" s="684" customFormat="1"/>
    <row r="259" s="684" customFormat="1"/>
    <row r="260" s="684" customFormat="1"/>
    <row r="261" s="684" customFormat="1"/>
    <row r="262" s="684" customFormat="1"/>
    <row r="263" s="684" customFormat="1"/>
    <row r="264" s="684" customFormat="1"/>
    <row r="265" s="684" customFormat="1"/>
    <row r="266" s="684" customFormat="1"/>
    <row r="267" s="684" customFormat="1"/>
    <row r="268" s="684" customFormat="1"/>
    <row r="269" s="684" customFormat="1"/>
    <row r="270" s="684" customFormat="1"/>
    <row r="271" s="684" customFormat="1"/>
    <row r="272" s="684" customFormat="1"/>
    <row r="273" s="684" customFormat="1"/>
    <row r="274" s="684" customFormat="1"/>
    <row r="275" s="684" customFormat="1"/>
    <row r="276" s="684" customFormat="1"/>
    <row r="277" s="684" customFormat="1"/>
    <row r="278" s="684" customFormat="1"/>
    <row r="279" s="684" customFormat="1"/>
    <row r="280" s="684" customFormat="1"/>
    <row r="281" s="684" customFormat="1"/>
    <row r="282" s="684" customFormat="1"/>
    <row r="283" s="684" customFormat="1"/>
    <row r="284" s="684" customFormat="1"/>
    <row r="285" s="684" customFormat="1"/>
    <row r="286" s="684" customFormat="1"/>
    <row r="287" s="684" customFormat="1"/>
    <row r="288" s="684" customFormat="1"/>
    <row r="289" s="684" customFormat="1"/>
    <row r="290" s="684" customFormat="1"/>
    <row r="291" s="684" customFormat="1"/>
    <row r="292" s="684" customFormat="1"/>
    <row r="293" s="684" customFormat="1"/>
    <row r="294" s="684" customFormat="1"/>
    <row r="295" s="684" customFormat="1"/>
    <row r="296" s="684" customFormat="1"/>
    <row r="297" s="684" customFormat="1"/>
    <row r="298" s="684" customFormat="1"/>
    <row r="299" s="684" customFormat="1"/>
    <row r="300" s="684" customFormat="1"/>
    <row r="301" s="684" customFormat="1"/>
    <row r="302" s="684" customFormat="1"/>
    <row r="303" s="684" customFormat="1"/>
    <row r="304" s="684" customFormat="1"/>
    <row r="305" s="684" customFormat="1"/>
    <row r="306" s="684" customFormat="1"/>
    <row r="307" s="684" customFormat="1"/>
    <row r="308" s="684" customFormat="1"/>
    <row r="309" s="684" customFormat="1"/>
    <row r="310" s="684" customFormat="1"/>
    <row r="311" s="684" customFormat="1"/>
    <row r="312" s="684" customFormat="1"/>
    <row r="313" s="684" customFormat="1"/>
    <row r="314" s="684" customFormat="1"/>
    <row r="315" s="684" customFormat="1"/>
    <row r="316" s="684" customFormat="1"/>
    <row r="317" s="684" customFormat="1"/>
    <row r="318" s="684" customFormat="1"/>
    <row r="319" s="684" customFormat="1"/>
    <row r="320" s="684" customFormat="1"/>
    <row r="321" s="684" customFormat="1"/>
    <row r="322" s="684" customFormat="1"/>
    <row r="323" s="684" customFormat="1"/>
    <row r="324" s="684" customFormat="1"/>
    <row r="325" s="684" customFormat="1"/>
    <row r="326" s="684" customFormat="1"/>
    <row r="327" s="684" customFormat="1"/>
    <row r="328" s="684" customFormat="1"/>
    <row r="329" s="684" customFormat="1"/>
    <row r="330" s="684" customFormat="1"/>
    <row r="331" s="684" customFormat="1"/>
    <row r="332" s="684" customFormat="1"/>
    <row r="333" s="684" customFormat="1"/>
    <row r="334" s="684" customFormat="1"/>
    <row r="335" s="684" customFormat="1"/>
    <row r="336" s="684" customFormat="1"/>
    <row r="337" s="684" customFormat="1"/>
    <row r="338" s="684" customFormat="1"/>
    <row r="339" s="684" customFormat="1"/>
    <row r="340" s="684" customFormat="1"/>
    <row r="341" s="684" customFormat="1"/>
    <row r="342" s="684" customFormat="1"/>
    <row r="343" s="684" customFormat="1"/>
    <row r="344" s="684" customFormat="1"/>
    <row r="345" s="684" customFormat="1"/>
    <row r="346" s="684" customFormat="1"/>
    <row r="347" s="684" customFormat="1"/>
    <row r="348" s="684" customFormat="1"/>
    <row r="349" s="684" customFormat="1"/>
    <row r="350" s="684" customFormat="1"/>
    <row r="351" s="684" customFormat="1"/>
    <row r="352" s="684" customFormat="1"/>
    <row r="353" s="684" customFormat="1"/>
    <row r="354" s="684" customFormat="1"/>
    <row r="355" s="684" customFormat="1"/>
    <row r="356" s="684" customFormat="1"/>
    <row r="357" s="684" customFormat="1"/>
    <row r="358" s="684" customFormat="1"/>
    <row r="359" s="684" customFormat="1"/>
    <row r="360" s="684" customFormat="1"/>
    <row r="361" s="684" customFormat="1"/>
    <row r="362" s="684" customFormat="1"/>
    <row r="363" s="684" customFormat="1"/>
    <row r="364" s="684" customFormat="1"/>
    <row r="365" s="684" customFormat="1"/>
    <row r="366" s="684" customFormat="1"/>
    <row r="367" s="684" customFormat="1"/>
    <row r="368" s="684" customFormat="1"/>
    <row r="369" s="684" customFormat="1"/>
    <row r="370" s="684" customFormat="1"/>
    <row r="371" s="684" customFormat="1"/>
    <row r="372" s="684" customFormat="1"/>
    <row r="373" s="684" customFormat="1"/>
    <row r="374" s="684" customFormat="1"/>
    <row r="375" s="684" customFormat="1"/>
    <row r="376" s="684" customFormat="1"/>
    <row r="377" s="684" customFormat="1"/>
    <row r="378" s="684" customFormat="1"/>
    <row r="379" s="684" customFormat="1"/>
    <row r="380" s="684" customFormat="1"/>
    <row r="381" s="684" customFormat="1"/>
    <row r="382" s="684" customFormat="1"/>
    <row r="383" s="684" customFormat="1"/>
    <row r="384" s="684" customFormat="1"/>
    <row r="385" s="684" customFormat="1"/>
    <row r="386" s="684" customFormat="1"/>
    <row r="387" s="684" customFormat="1"/>
    <row r="388" s="684" customFormat="1"/>
    <row r="389" s="684" customFormat="1"/>
    <row r="390" s="684" customFormat="1"/>
    <row r="391" s="684" customFormat="1"/>
    <row r="392" s="684" customFormat="1"/>
    <row r="393" s="684" customFormat="1"/>
    <row r="394" s="684" customFormat="1"/>
    <row r="395" s="684" customFormat="1"/>
    <row r="396" s="684" customFormat="1"/>
    <row r="397" s="684" customFormat="1"/>
    <row r="398" s="684" customFormat="1"/>
    <row r="399" s="684" customFormat="1"/>
    <row r="400" s="684" customFormat="1"/>
    <row r="401" s="684" customFormat="1"/>
    <row r="402" s="684" customFormat="1"/>
    <row r="403" s="684" customFormat="1"/>
    <row r="404" s="684" customFormat="1"/>
    <row r="405" s="684" customFormat="1"/>
    <row r="406" s="684" customFormat="1"/>
    <row r="407" s="684" customFormat="1"/>
    <row r="408" s="684" customFormat="1"/>
    <row r="409" s="684" customFormat="1"/>
    <row r="410" s="684" customFormat="1"/>
    <row r="411" s="684" customFormat="1"/>
    <row r="412" s="684" customFormat="1"/>
    <row r="413" s="684" customFormat="1"/>
    <row r="414" s="684" customFormat="1"/>
    <row r="415" s="684" customFormat="1"/>
    <row r="416" s="684" customFormat="1"/>
    <row r="417" s="684" customFormat="1"/>
    <row r="418" s="684" customFormat="1"/>
    <row r="419" s="684" customFormat="1"/>
    <row r="420" s="684" customFormat="1"/>
    <row r="421" s="684" customFormat="1"/>
    <row r="422" s="684" customFormat="1"/>
    <row r="423" s="684" customFormat="1"/>
    <row r="424" s="684" customFormat="1"/>
    <row r="425" s="684" customFormat="1"/>
    <row r="426" s="684" customFormat="1"/>
    <row r="427" s="684" customFormat="1"/>
    <row r="428" s="684" customFormat="1"/>
    <row r="429" s="684" customFormat="1"/>
    <row r="430" s="684" customFormat="1"/>
    <row r="431" s="684" customFormat="1"/>
    <row r="432" s="684" customFormat="1"/>
    <row r="433" s="684" customFormat="1"/>
    <row r="434" s="684" customFormat="1"/>
    <row r="435" s="684" customFormat="1"/>
    <row r="436" s="684" customFormat="1"/>
    <row r="437" s="684" customFormat="1"/>
    <row r="438" s="684" customFormat="1"/>
    <row r="439" s="684" customFormat="1"/>
    <row r="440" s="684" customFormat="1"/>
    <row r="441" s="684" customFormat="1"/>
    <row r="442" s="684" customFormat="1"/>
    <row r="443" s="684" customFormat="1"/>
    <row r="444" s="684" customFormat="1"/>
    <row r="445" s="684" customFormat="1"/>
    <row r="446" s="684" customFormat="1"/>
    <row r="447" s="684" customFormat="1"/>
    <row r="448" s="684" customFormat="1"/>
    <row r="449" s="684" customFormat="1"/>
    <row r="450" s="684" customFormat="1"/>
    <row r="451" s="684" customFormat="1"/>
    <row r="452" s="684" customFormat="1"/>
    <row r="453" s="684" customFormat="1"/>
    <row r="454" s="684" customFormat="1"/>
    <row r="455" s="684" customFormat="1"/>
    <row r="456" s="684" customFormat="1"/>
    <row r="457" s="684" customFormat="1"/>
    <row r="458" s="684" customFormat="1"/>
    <row r="459" s="684" customFormat="1"/>
    <row r="460" s="684" customFormat="1"/>
    <row r="461" s="684" customFormat="1"/>
    <row r="462" s="684" customFormat="1"/>
    <row r="463" s="684" customFormat="1"/>
    <row r="464" s="684" customFormat="1"/>
    <row r="465" s="684" customFormat="1"/>
    <row r="466" s="684" customFormat="1"/>
    <row r="467" s="684" customFormat="1"/>
    <row r="468" s="684" customFormat="1"/>
    <row r="469" s="684" customFormat="1"/>
    <row r="470" s="684" customFormat="1"/>
    <row r="471" s="684" customFormat="1"/>
    <row r="472" s="684" customFormat="1"/>
    <row r="473" s="684" customFormat="1"/>
    <row r="474" s="684" customFormat="1"/>
    <row r="475" s="684" customFormat="1"/>
    <row r="476" s="684" customFormat="1"/>
    <row r="477" s="684" customFormat="1"/>
    <row r="478" s="684" customFormat="1"/>
    <row r="479" s="684" customFormat="1"/>
    <row r="480" s="684" customFormat="1"/>
    <row r="481" s="684" customFormat="1"/>
    <row r="482" s="684" customFormat="1"/>
    <row r="483" s="684" customFormat="1"/>
    <row r="484" s="684" customFormat="1"/>
    <row r="485" s="684" customFormat="1"/>
    <row r="486" s="684" customFormat="1"/>
    <row r="487" s="684" customFormat="1"/>
    <row r="488" s="684" customFormat="1"/>
    <row r="489" s="684" customFormat="1"/>
    <row r="490" s="684" customFormat="1"/>
    <row r="491" s="684" customFormat="1"/>
    <row r="492" s="684" customFormat="1"/>
    <row r="493" s="684" customFormat="1"/>
    <row r="494" s="684" customFormat="1"/>
    <row r="495" s="684" customFormat="1"/>
    <row r="496" s="684" customFormat="1"/>
    <row r="497" s="684" customFormat="1"/>
    <row r="498" s="684" customFormat="1"/>
    <row r="499" s="684" customFormat="1"/>
    <row r="500" s="684" customFormat="1"/>
    <row r="501" s="684" customFormat="1"/>
    <row r="502" s="684" customFormat="1"/>
    <row r="503" s="684" customFormat="1"/>
    <row r="504" s="684" customFormat="1"/>
    <row r="505" s="684" customFormat="1"/>
    <row r="506" s="684" customFormat="1"/>
    <row r="507" s="684" customFormat="1"/>
    <row r="508" s="684" customFormat="1"/>
    <row r="509" s="684" customFormat="1"/>
    <row r="510" s="684" customFormat="1"/>
    <row r="511" s="684" customFormat="1"/>
    <row r="512" s="684" customFormat="1"/>
    <row r="513" s="684" customFormat="1"/>
    <row r="514" s="684" customFormat="1"/>
    <row r="515" s="684" customFormat="1"/>
    <row r="516" s="684" customFormat="1"/>
    <row r="517" s="684" customFormat="1"/>
    <row r="518" s="684" customFormat="1"/>
    <row r="519" s="684" customFormat="1"/>
    <row r="520" s="684" customFormat="1"/>
    <row r="521" s="684" customFormat="1"/>
    <row r="522" s="684" customFormat="1"/>
    <row r="523" s="684" customFormat="1"/>
    <row r="524" s="684" customFormat="1"/>
    <row r="525" s="684" customFormat="1"/>
    <row r="526" s="684" customFormat="1"/>
    <row r="527" s="684" customFormat="1"/>
    <row r="528" s="684" customFormat="1"/>
    <row r="529" s="684" customFormat="1"/>
    <row r="530" s="684" customFormat="1"/>
    <row r="531" s="684" customFormat="1"/>
    <row r="532" s="684" customFormat="1"/>
    <row r="533" s="684" customFormat="1"/>
    <row r="534" s="684" customFormat="1"/>
    <row r="535" s="684" customFormat="1"/>
    <row r="536" s="684" customFormat="1"/>
    <row r="537" s="684" customFormat="1"/>
    <row r="538" s="684" customFormat="1"/>
    <row r="539" s="684" customFormat="1"/>
    <row r="540" s="684" customFormat="1"/>
    <row r="541" s="684" customFormat="1"/>
    <row r="542" s="684" customFormat="1"/>
    <row r="543" s="684" customFormat="1"/>
    <row r="544" s="684" customFormat="1"/>
    <row r="545" s="684" customFormat="1"/>
    <row r="546" s="684" customFormat="1"/>
    <row r="547" s="684" customFormat="1"/>
    <row r="548" s="684" customFormat="1"/>
    <row r="549" s="684" customFormat="1"/>
    <row r="550" s="684" customFormat="1"/>
    <row r="551" s="684" customFormat="1"/>
    <row r="552" s="684" customFormat="1"/>
    <row r="553" s="684" customFormat="1"/>
    <row r="554" s="684" customFormat="1"/>
    <row r="555" s="684" customFormat="1"/>
    <row r="556" s="684" customFormat="1"/>
    <row r="557" s="684" customFormat="1"/>
    <row r="558" s="684" customFormat="1"/>
    <row r="559" s="684" customFormat="1"/>
    <row r="560" s="684" customFormat="1"/>
    <row r="561" s="684" customFormat="1"/>
    <row r="562" s="684" customFormat="1"/>
    <row r="563" s="684" customFormat="1"/>
    <row r="564" s="684" customFormat="1"/>
    <row r="565" s="684" customFormat="1"/>
    <row r="566" s="684" customFormat="1"/>
    <row r="567" s="684" customFormat="1"/>
    <row r="568" s="684" customFormat="1"/>
    <row r="569" s="684" customFormat="1"/>
    <row r="570" s="684" customFormat="1"/>
    <row r="571" s="684" customFormat="1"/>
    <row r="572" s="684" customFormat="1"/>
    <row r="573" s="684" customFormat="1"/>
    <row r="574" s="684" customFormat="1"/>
    <row r="575" s="684" customFormat="1"/>
    <row r="576" s="684" customFormat="1"/>
    <row r="577" s="684" customFormat="1"/>
    <row r="578" s="684" customFormat="1"/>
    <row r="579" s="684" customFormat="1"/>
    <row r="580" s="684" customFormat="1"/>
    <row r="581" s="684" customFormat="1"/>
    <row r="582" s="684" customFormat="1"/>
    <row r="583" s="684" customFormat="1"/>
    <row r="584" s="684" customFormat="1"/>
    <row r="585" s="684" customFormat="1"/>
    <row r="586" s="684" customFormat="1"/>
    <row r="587" s="684" customFormat="1"/>
    <row r="588" s="684" customFormat="1"/>
    <row r="589" s="684" customFormat="1"/>
    <row r="590" s="684" customFormat="1"/>
    <row r="591" s="684" customFormat="1"/>
    <row r="592" s="684" customFormat="1"/>
    <row r="593" s="684" customFormat="1"/>
    <row r="594" s="684" customFormat="1"/>
  </sheetData>
  <mergeCells count="3">
    <mergeCell ref="B37:V37"/>
    <mergeCell ref="B38:V38"/>
    <mergeCell ref="Y38:AD38"/>
  </mergeCells>
  <pageMargins left="0.5" right="0.5" top="0.75" bottom="1" header="0.5" footer="0.5"/>
  <pageSetup scale="50" orientation="landscape" r:id="rId1"/>
  <headerFooter alignWithMargins="0">
    <oddFooter xml:space="preserve">&amp;R2010 PNW Statistical Report    Page 24   </oddFooter>
  </headerFooter>
</worksheet>
</file>

<file path=xl/worksheets/sheet25.xml><?xml version="1.0" encoding="utf-8"?>
<worksheet xmlns="http://schemas.openxmlformats.org/spreadsheetml/2006/main" xmlns:r="http://schemas.openxmlformats.org/officeDocument/2006/relationships">
  <dimension ref="A1:AM63"/>
  <sheetViews>
    <sheetView zoomScale="75" zoomScaleNormal="75" workbookViewId="0"/>
  </sheetViews>
  <sheetFormatPr defaultColWidth="10" defaultRowHeight="12.75"/>
  <cols>
    <col min="1" max="1" width="3.7109375" style="510" customWidth="1"/>
    <col min="2" max="2" width="42.7109375" style="510" customWidth="1"/>
    <col min="3" max="3" width="1.85546875" style="506" customWidth="1"/>
    <col min="4" max="4" width="15.85546875" style="506" customWidth="1"/>
    <col min="5" max="5" width="2.7109375" style="506" customWidth="1"/>
    <col min="6" max="6" width="1.85546875" style="506" customWidth="1"/>
    <col min="7" max="7" width="2" style="506" customWidth="1"/>
    <col min="8" max="8" width="15.85546875" style="506" customWidth="1"/>
    <col min="9" max="9" width="2.7109375" style="506" customWidth="1"/>
    <col min="10" max="10" width="2" style="506" customWidth="1"/>
    <col min="11" max="11" width="15.85546875" style="506" customWidth="1"/>
    <col min="12" max="12" width="2.7109375" style="506" customWidth="1"/>
    <col min="13" max="13" width="2" style="506" customWidth="1"/>
    <col min="14" max="14" width="15.85546875" style="506" customWidth="1"/>
    <col min="15" max="15" width="2.7109375" style="506" customWidth="1"/>
    <col min="16" max="16" width="2.140625" style="506" customWidth="1"/>
    <col min="17" max="17" width="15.85546875" style="506" customWidth="1"/>
    <col min="18" max="18" width="2.7109375" style="506" customWidth="1"/>
    <col min="19" max="19" width="2" style="506" customWidth="1"/>
    <col min="20" max="20" width="15.85546875" style="506" customWidth="1"/>
    <col min="21" max="21" width="2.7109375" style="506" customWidth="1"/>
    <col min="22" max="24" width="2.28515625" style="506" customWidth="1"/>
    <col min="25" max="25" width="14.85546875" style="506" customWidth="1"/>
    <col min="26" max="26" width="39.85546875" style="506" customWidth="1"/>
    <col min="27" max="16384" width="10" style="506"/>
  </cols>
  <sheetData>
    <row r="1" spans="1:39">
      <c r="A1" s="572" t="s">
        <v>441</v>
      </c>
      <c r="C1" s="508"/>
      <c r="D1" s="508"/>
      <c r="E1" s="508"/>
      <c r="F1" s="508"/>
      <c r="G1" s="508"/>
      <c r="J1" s="508"/>
      <c r="M1" s="508"/>
      <c r="P1" s="508"/>
      <c r="S1" s="508"/>
      <c r="V1" s="508"/>
      <c r="W1" s="508"/>
      <c r="X1" s="508"/>
    </row>
    <row r="2" spans="1:39" ht="12.75" customHeight="1">
      <c r="A2" s="572" t="s">
        <v>292</v>
      </c>
      <c r="C2" s="508"/>
      <c r="D2" s="508"/>
      <c r="E2" s="508"/>
      <c r="F2" s="508"/>
      <c r="G2" s="508"/>
      <c r="J2" s="508"/>
      <c r="M2" s="508"/>
      <c r="P2" s="508"/>
      <c r="S2" s="508"/>
      <c r="V2" s="508"/>
      <c r="W2" s="508"/>
      <c r="X2" s="508"/>
    </row>
    <row r="3" spans="1:39" ht="12.75" customHeight="1">
      <c r="A3" s="509"/>
      <c r="C3" s="508"/>
      <c r="D3" s="508"/>
      <c r="E3" s="508"/>
      <c r="F3" s="508"/>
      <c r="G3" s="508"/>
      <c r="J3" s="508"/>
      <c r="M3" s="508"/>
      <c r="P3" s="508"/>
      <c r="S3" s="508"/>
      <c r="V3" s="508"/>
      <c r="W3" s="508"/>
      <c r="X3" s="508"/>
    </row>
    <row r="4" spans="1:39" ht="12.75" customHeight="1">
      <c r="A4" s="509"/>
      <c r="C4" s="508"/>
      <c r="D4" s="508"/>
      <c r="E4" s="508"/>
      <c r="F4" s="508"/>
      <c r="G4" s="508"/>
      <c r="J4" s="508"/>
      <c r="M4" s="508"/>
      <c r="P4" s="508"/>
      <c r="S4" s="508"/>
      <c r="V4" s="508"/>
      <c r="W4" s="508"/>
      <c r="X4" s="508"/>
      <c r="Z4" s="508"/>
      <c r="AA4" s="508"/>
      <c r="AB4" s="508"/>
      <c r="AC4" s="508"/>
      <c r="AD4" s="508"/>
      <c r="AE4" s="508"/>
      <c r="AF4" s="508"/>
      <c r="AG4" s="508"/>
      <c r="AH4" s="508"/>
      <c r="AI4" s="508"/>
      <c r="AJ4" s="508"/>
      <c r="AK4" s="508"/>
      <c r="AL4" s="542"/>
      <c r="AM4" s="542"/>
    </row>
    <row r="5" spans="1:39">
      <c r="N5" s="727"/>
      <c r="O5" s="727"/>
      <c r="P5" s="570"/>
      <c r="Q5" s="727"/>
      <c r="R5" s="727"/>
      <c r="S5" s="570"/>
      <c r="T5" s="570"/>
      <c r="U5" s="570"/>
      <c r="V5" s="570"/>
      <c r="W5" s="570"/>
      <c r="X5" s="570"/>
    </row>
    <row r="6" spans="1:39" ht="14.1" customHeight="1">
      <c r="A6" s="569" t="s">
        <v>133</v>
      </c>
      <c r="D6" s="723">
        <v>2010</v>
      </c>
      <c r="E6" s="748"/>
      <c r="F6" s="747"/>
      <c r="H6" s="722">
        <v>2009</v>
      </c>
      <c r="I6" s="738"/>
      <c r="K6" s="722">
        <v>2008</v>
      </c>
      <c r="L6" s="738"/>
      <c r="M6" s="510"/>
      <c r="N6" s="722">
        <v>2007</v>
      </c>
      <c r="O6" s="738"/>
      <c r="Q6" s="722">
        <v>2006</v>
      </c>
      <c r="R6" s="738"/>
      <c r="S6" s="738"/>
      <c r="T6" s="722">
        <v>2005</v>
      </c>
      <c r="U6" s="738"/>
      <c r="V6" s="526"/>
      <c r="X6" s="574"/>
    </row>
    <row r="7" spans="1:39">
      <c r="D7" s="508"/>
      <c r="F7" s="559"/>
    </row>
    <row r="8" spans="1:39">
      <c r="A8" s="527" t="s">
        <v>589</v>
      </c>
      <c r="C8" s="508"/>
      <c r="D8" s="508"/>
      <c r="E8" s="508"/>
      <c r="F8" s="523"/>
      <c r="G8" s="508"/>
      <c r="J8" s="508"/>
      <c r="M8" s="508"/>
      <c r="S8" s="508"/>
      <c r="V8" s="508"/>
      <c r="W8" s="508"/>
      <c r="X8" s="508"/>
    </row>
    <row r="9" spans="1:39">
      <c r="D9" s="508"/>
      <c r="F9" s="559"/>
    </row>
    <row r="10" spans="1:39">
      <c r="B10" s="510" t="s">
        <v>491</v>
      </c>
      <c r="D10" s="543">
        <v>989989</v>
      </c>
      <c r="F10" s="559"/>
      <c r="H10" s="542">
        <v>983539</v>
      </c>
      <c r="K10" s="542">
        <v>977944</v>
      </c>
      <c r="N10" s="542">
        <v>966013</v>
      </c>
      <c r="Q10" s="542">
        <v>936464</v>
      </c>
      <c r="S10" s="508"/>
      <c r="T10" s="542">
        <v>896472</v>
      </c>
    </row>
    <row r="11" spans="1:39">
      <c r="B11" s="510" t="s">
        <v>483</v>
      </c>
      <c r="D11" s="543">
        <v>120372</v>
      </c>
      <c r="F11" s="559"/>
      <c r="H11" s="542">
        <v>120305</v>
      </c>
      <c r="K11" s="542">
        <v>118945</v>
      </c>
      <c r="N11" s="542">
        <v>115303</v>
      </c>
      <c r="Q11" s="542">
        <v>110547</v>
      </c>
      <c r="S11" s="508"/>
      <c r="T11" s="542">
        <v>106374</v>
      </c>
    </row>
    <row r="12" spans="1:39">
      <c r="B12" s="510" t="s">
        <v>484</v>
      </c>
      <c r="D12" s="543">
        <v>3474</v>
      </c>
      <c r="F12" s="559"/>
      <c r="H12" s="542">
        <v>3538</v>
      </c>
      <c r="K12" s="542">
        <v>3607</v>
      </c>
      <c r="N12" s="542">
        <v>3597</v>
      </c>
      <c r="Q12" s="542">
        <v>3526</v>
      </c>
      <c r="S12" s="508"/>
      <c r="T12" s="542">
        <v>3458</v>
      </c>
    </row>
    <row r="13" spans="1:39">
      <c r="B13" s="510" t="s">
        <v>485</v>
      </c>
      <c r="D13" s="543">
        <v>310</v>
      </c>
      <c r="F13" s="559"/>
      <c r="H13" s="542">
        <v>319</v>
      </c>
      <c r="K13" s="542">
        <v>326</v>
      </c>
      <c r="N13" s="542">
        <v>332</v>
      </c>
      <c r="Q13" s="542">
        <v>345</v>
      </c>
      <c r="S13" s="508"/>
      <c r="T13" s="542">
        <v>336</v>
      </c>
    </row>
    <row r="14" spans="1:39">
      <c r="B14" s="510" t="s">
        <v>366</v>
      </c>
      <c r="D14" s="746">
        <v>1164</v>
      </c>
      <c r="E14" s="543"/>
      <c r="F14" s="744"/>
      <c r="H14" s="745">
        <v>1080</v>
      </c>
      <c r="K14" s="745">
        <v>1083</v>
      </c>
      <c r="N14" s="745">
        <v>1082</v>
      </c>
      <c r="Q14" s="745">
        <v>1013</v>
      </c>
      <c r="S14" s="508"/>
      <c r="T14" s="745">
        <v>1000</v>
      </c>
    </row>
    <row r="15" spans="1:39">
      <c r="B15" s="510" t="s">
        <v>486</v>
      </c>
      <c r="D15" s="543">
        <f>SUM(D10:D14)</f>
        <v>1115309</v>
      </c>
      <c r="F15" s="559"/>
      <c r="H15" s="542">
        <f>SUM(H10:H14)</f>
        <v>1108781</v>
      </c>
      <c r="K15" s="542">
        <f>SUM(K10:K14)</f>
        <v>1101905</v>
      </c>
      <c r="N15" s="542">
        <f>SUM(N10:N14)</f>
        <v>1086327</v>
      </c>
      <c r="Q15" s="542">
        <f>SUM(Q10:Q14)</f>
        <v>1051895</v>
      </c>
      <c r="S15" s="508"/>
      <c r="T15" s="542">
        <v>1007640</v>
      </c>
    </row>
    <row r="16" spans="1:39">
      <c r="B16" s="510" t="s">
        <v>102</v>
      </c>
      <c r="D16" s="746">
        <v>51</v>
      </c>
      <c r="F16" s="559"/>
      <c r="H16" s="745">
        <v>48</v>
      </c>
      <c r="K16" s="745">
        <v>51</v>
      </c>
      <c r="N16" s="745">
        <v>61</v>
      </c>
      <c r="Q16" s="745">
        <v>77</v>
      </c>
      <c r="S16" s="508"/>
      <c r="T16" s="745">
        <v>78</v>
      </c>
    </row>
    <row r="17" spans="1:24" ht="13.5" thickBot="1">
      <c r="A17" s="510" t="s">
        <v>583</v>
      </c>
      <c r="D17" s="729">
        <f>SUM(D15:D16)</f>
        <v>1115360</v>
      </c>
      <c r="E17" s="543"/>
      <c r="F17" s="744"/>
      <c r="H17" s="728">
        <f>SUM(H15:H16)</f>
        <v>1108829</v>
      </c>
      <c r="K17" s="728">
        <f>SUM(K15:K16)</f>
        <v>1101956</v>
      </c>
      <c r="N17" s="728">
        <f>SUM(N15:N16)</f>
        <v>1086388</v>
      </c>
      <c r="Q17" s="728">
        <f>SUM(Q15:Q16)</f>
        <v>1051972</v>
      </c>
      <c r="S17" s="508"/>
      <c r="T17" s="728">
        <v>1007718</v>
      </c>
    </row>
    <row r="18" spans="1:24" ht="13.5" thickTop="1">
      <c r="D18" s="543"/>
      <c r="F18" s="559"/>
      <c r="H18" s="542"/>
      <c r="K18" s="542"/>
      <c r="N18" s="542"/>
      <c r="Q18" s="542"/>
      <c r="S18" s="508"/>
      <c r="T18" s="542"/>
    </row>
    <row r="19" spans="1:24">
      <c r="A19" s="527" t="s">
        <v>330</v>
      </c>
      <c r="C19" s="508"/>
      <c r="D19" s="532">
        <v>0.6</v>
      </c>
      <c r="E19" s="706" t="s">
        <v>444</v>
      </c>
      <c r="F19" s="742"/>
      <c r="G19" s="508"/>
      <c r="H19" s="529">
        <v>0.6</v>
      </c>
      <c r="I19" s="702" t="s">
        <v>444</v>
      </c>
      <c r="J19" s="508"/>
      <c r="K19" s="529">
        <v>1.4</v>
      </c>
      <c r="L19" s="702" t="s">
        <v>444</v>
      </c>
      <c r="M19" s="508"/>
      <c r="N19" s="529">
        <v>3.3</v>
      </c>
      <c r="O19" s="702" t="s">
        <v>444</v>
      </c>
      <c r="Q19" s="529">
        <v>4.4000000000000004</v>
      </c>
      <c r="R19" s="702" t="s">
        <v>444</v>
      </c>
      <c r="S19" s="706"/>
      <c r="T19" s="529">
        <v>4.3</v>
      </c>
      <c r="U19" s="702" t="s">
        <v>444</v>
      </c>
      <c r="V19" s="508"/>
      <c r="W19" s="702"/>
      <c r="X19" s="702"/>
    </row>
    <row r="20" spans="1:24" ht="25.5" customHeight="1">
      <c r="A20" s="527"/>
      <c r="C20" s="508"/>
      <c r="D20" s="508"/>
      <c r="E20" s="508"/>
      <c r="F20" s="523"/>
      <c r="G20" s="508"/>
      <c r="J20" s="508"/>
      <c r="M20" s="508"/>
      <c r="S20" s="508"/>
      <c r="V20" s="508"/>
      <c r="W20" s="508"/>
      <c r="X20" s="508"/>
    </row>
    <row r="21" spans="1:24">
      <c r="A21" s="527" t="s">
        <v>571</v>
      </c>
      <c r="D21" s="543"/>
      <c r="F21" s="559"/>
      <c r="H21" s="542"/>
      <c r="K21" s="542"/>
      <c r="N21" s="542"/>
      <c r="Q21" s="542"/>
      <c r="S21" s="508"/>
      <c r="T21" s="542"/>
    </row>
    <row r="22" spans="1:24">
      <c r="D22" s="508"/>
      <c r="F22" s="559"/>
    </row>
    <row r="23" spans="1:24">
      <c r="B23" s="510" t="s">
        <v>491</v>
      </c>
      <c r="D23" s="543">
        <v>996422</v>
      </c>
      <c r="F23" s="559"/>
      <c r="H23" s="542">
        <v>992077</v>
      </c>
      <c r="K23" s="542">
        <v>986363</v>
      </c>
      <c r="N23" s="542">
        <v>979138</v>
      </c>
      <c r="Q23" s="542">
        <v>957337</v>
      </c>
      <c r="S23" s="508"/>
      <c r="T23" s="542">
        <v>920420</v>
      </c>
    </row>
    <row r="24" spans="1:24">
      <c r="B24" s="510" t="s">
        <v>483</v>
      </c>
      <c r="D24" s="543">
        <v>120619</v>
      </c>
      <c r="F24" s="559"/>
      <c r="H24" s="542">
        <v>120430</v>
      </c>
      <c r="K24" s="542">
        <v>120126</v>
      </c>
      <c r="N24" s="542">
        <v>117292</v>
      </c>
      <c r="Q24" s="542">
        <v>112918</v>
      </c>
      <c r="S24" s="508"/>
      <c r="T24" s="542">
        <v>108216</v>
      </c>
    </row>
    <row r="25" spans="1:24">
      <c r="B25" s="510" t="s">
        <v>484</v>
      </c>
      <c r="D25" s="543">
        <v>3471</v>
      </c>
      <c r="F25" s="559"/>
      <c r="H25" s="542">
        <v>3491</v>
      </c>
      <c r="K25" s="542">
        <v>3588</v>
      </c>
      <c r="N25" s="542">
        <v>3612</v>
      </c>
      <c r="Q25" s="542">
        <v>3562</v>
      </c>
      <c r="S25" s="508"/>
      <c r="T25" s="542">
        <v>3477</v>
      </c>
    </row>
    <row r="26" spans="1:24">
      <c r="B26" s="510" t="s">
        <v>485</v>
      </c>
      <c r="D26" s="543">
        <v>306</v>
      </c>
      <c r="F26" s="559"/>
      <c r="H26" s="542">
        <v>315</v>
      </c>
      <c r="K26" s="542">
        <v>325</v>
      </c>
      <c r="N26" s="542">
        <v>326</v>
      </c>
      <c r="Q26" s="542">
        <v>344</v>
      </c>
      <c r="S26" s="508"/>
      <c r="T26" s="542">
        <v>337</v>
      </c>
    </row>
    <row r="27" spans="1:24">
      <c r="B27" s="510" t="s">
        <v>366</v>
      </c>
      <c r="D27" s="746">
        <v>1121</v>
      </c>
      <c r="F27" s="559"/>
      <c r="H27" s="745">
        <v>886</v>
      </c>
      <c r="K27" s="745">
        <v>1092</v>
      </c>
      <c r="N27" s="745">
        <v>1069</v>
      </c>
      <c r="Q27" s="745">
        <v>1030</v>
      </c>
      <c r="S27" s="508"/>
      <c r="T27" s="745">
        <v>973</v>
      </c>
    </row>
    <row r="28" spans="1:24">
      <c r="B28" s="510" t="s">
        <v>486</v>
      </c>
      <c r="D28" s="543">
        <f>SUM(D23:D27)</f>
        <v>1121939</v>
      </c>
      <c r="F28" s="559"/>
      <c r="H28" s="542">
        <f>SUM(H23:H27)</f>
        <v>1117199</v>
      </c>
      <c r="K28" s="542">
        <f>SUM(K23:K27)</f>
        <v>1111494</v>
      </c>
      <c r="N28" s="542">
        <f>SUM(N23:N27)</f>
        <v>1101437</v>
      </c>
      <c r="Q28" s="542">
        <f>SUM(Q23:Q27)</f>
        <v>1075191</v>
      </c>
      <c r="S28" s="508"/>
      <c r="T28" s="542">
        <v>1033423</v>
      </c>
    </row>
    <row r="29" spans="1:24">
      <c r="B29" s="510" t="s">
        <v>102</v>
      </c>
      <c r="D29" s="746">
        <v>51</v>
      </c>
      <c r="F29" s="559"/>
      <c r="H29" s="745">
        <v>48</v>
      </c>
      <c r="K29" s="745">
        <v>50</v>
      </c>
      <c r="N29" s="745">
        <v>54</v>
      </c>
      <c r="Q29" s="745">
        <v>78</v>
      </c>
      <c r="S29" s="508"/>
      <c r="T29" s="745">
        <v>77</v>
      </c>
    </row>
    <row r="30" spans="1:24" ht="13.5" thickBot="1">
      <c r="A30" s="510" t="s">
        <v>584</v>
      </c>
      <c r="D30" s="729">
        <f>SUM(D28:D29)</f>
        <v>1121990</v>
      </c>
      <c r="E30" s="543"/>
      <c r="F30" s="744"/>
      <c r="H30" s="728">
        <f>SUM(H28:H29)</f>
        <v>1117247</v>
      </c>
      <c r="K30" s="728">
        <f>SUM(K28:K29)</f>
        <v>1111544</v>
      </c>
      <c r="N30" s="728">
        <f>SUM(N28:N29)</f>
        <v>1101491</v>
      </c>
      <c r="Q30" s="728">
        <f>SUM(Q28:Q29)</f>
        <v>1075269</v>
      </c>
      <c r="S30" s="508"/>
      <c r="T30" s="728">
        <v>1033500</v>
      </c>
    </row>
    <row r="31" spans="1:24" ht="13.5" thickTop="1">
      <c r="D31" s="508"/>
      <c r="F31" s="559"/>
    </row>
    <row r="32" spans="1:24">
      <c r="A32" s="527" t="s">
        <v>330</v>
      </c>
      <c r="C32" s="508"/>
      <c r="D32" s="743">
        <v>0.4</v>
      </c>
      <c r="E32" s="706" t="s">
        <v>444</v>
      </c>
      <c r="F32" s="742"/>
      <c r="G32" s="508"/>
      <c r="H32" s="741">
        <v>0.5</v>
      </c>
      <c r="I32" s="702" t="s">
        <v>444</v>
      </c>
      <c r="J32" s="508"/>
      <c r="K32" s="529">
        <v>0.9</v>
      </c>
      <c r="L32" s="702" t="s">
        <v>444</v>
      </c>
      <c r="M32" s="508"/>
      <c r="N32" s="529">
        <v>2.4</v>
      </c>
      <c r="O32" s="702" t="s">
        <v>444</v>
      </c>
      <c r="Q32" s="529">
        <v>4</v>
      </c>
      <c r="R32" s="702" t="s">
        <v>444</v>
      </c>
      <c r="S32" s="706"/>
      <c r="T32" s="529">
        <v>4.4000000000000004</v>
      </c>
      <c r="U32" s="702" t="s">
        <v>444</v>
      </c>
      <c r="V32" s="508"/>
      <c r="W32" s="702"/>
    </row>
    <row r="33" spans="1:22">
      <c r="D33" s="508"/>
    </row>
    <row r="34" spans="1:22">
      <c r="D34" s="416"/>
      <c r="H34" s="639"/>
      <c r="K34" s="639"/>
      <c r="N34" s="639"/>
    </row>
    <row r="35" spans="1:22">
      <c r="D35" s="508"/>
    </row>
    <row r="36" spans="1:22">
      <c r="A36" s="572" t="s">
        <v>441</v>
      </c>
      <c r="C36" s="508"/>
      <c r="D36" s="508"/>
      <c r="E36" s="508"/>
      <c r="F36" s="508"/>
      <c r="G36" s="508"/>
      <c r="J36" s="508"/>
      <c r="M36" s="508"/>
      <c r="S36" s="508"/>
    </row>
    <row r="37" spans="1:22">
      <c r="A37" s="572" t="s">
        <v>293</v>
      </c>
      <c r="C37" s="508"/>
      <c r="D37" s="508"/>
      <c r="E37" s="508"/>
      <c r="F37" s="508"/>
      <c r="G37" s="508"/>
      <c r="J37" s="508"/>
      <c r="M37" s="508"/>
      <c r="S37" s="508"/>
    </row>
    <row r="38" spans="1:22">
      <c r="A38" s="509"/>
      <c r="C38" s="508"/>
      <c r="D38" s="740"/>
      <c r="E38" s="508"/>
      <c r="F38" s="508"/>
      <c r="G38" s="508"/>
      <c r="H38" s="739"/>
      <c r="J38" s="508"/>
      <c r="M38" s="508"/>
      <c r="S38" s="508"/>
    </row>
    <row r="39" spans="1:22">
      <c r="A39" s="509"/>
      <c r="C39" s="508"/>
      <c r="D39" s="508"/>
      <c r="E39" s="508"/>
      <c r="F39" s="508"/>
      <c r="G39" s="508"/>
      <c r="J39" s="508"/>
      <c r="M39" s="508"/>
      <c r="S39" s="508"/>
    </row>
    <row r="40" spans="1:22">
      <c r="D40" s="508"/>
      <c r="T40" s="570"/>
      <c r="U40" s="570"/>
      <c r="V40" s="570"/>
    </row>
    <row r="41" spans="1:22">
      <c r="A41" s="569" t="s">
        <v>133</v>
      </c>
      <c r="D41" s="723">
        <v>2010</v>
      </c>
      <c r="F41" s="559"/>
      <c r="H41" s="722">
        <v>2009</v>
      </c>
      <c r="I41" s="738"/>
      <c r="K41" s="722">
        <v>2008</v>
      </c>
      <c r="L41" s="738"/>
      <c r="M41" s="510"/>
      <c r="N41" s="722">
        <v>2007</v>
      </c>
      <c r="O41" s="738"/>
      <c r="Q41" s="722">
        <v>2006</v>
      </c>
      <c r="R41" s="738"/>
      <c r="S41" s="738"/>
      <c r="T41" s="722">
        <v>2005</v>
      </c>
      <c r="U41" s="738"/>
      <c r="V41" s="738"/>
    </row>
    <row r="42" spans="1:22">
      <c r="D42" s="508"/>
      <c r="F42" s="559"/>
    </row>
    <row r="43" spans="1:22">
      <c r="A43" s="527" t="s">
        <v>373</v>
      </c>
      <c r="C43" s="508"/>
      <c r="D43" s="508"/>
      <c r="E43" s="508"/>
      <c r="F43" s="523"/>
      <c r="G43" s="508"/>
      <c r="J43" s="508"/>
      <c r="M43" s="508"/>
      <c r="S43" s="508"/>
    </row>
    <row r="44" spans="1:22">
      <c r="B44" s="730" t="s">
        <v>372</v>
      </c>
      <c r="D44" s="543">
        <v>6935900</v>
      </c>
      <c r="F44" s="559"/>
      <c r="H44" s="542">
        <v>7217900</v>
      </c>
      <c r="K44" s="542">
        <v>7025900</v>
      </c>
      <c r="N44" s="542">
        <v>7143800</v>
      </c>
      <c r="Q44" s="542">
        <v>7236000</v>
      </c>
      <c r="T44" s="542">
        <v>6589300</v>
      </c>
    </row>
    <row r="45" spans="1:22">
      <c r="B45" s="730" t="s">
        <v>588</v>
      </c>
      <c r="D45" s="543">
        <v>6969900</v>
      </c>
      <c r="F45" s="559"/>
      <c r="H45" s="542">
        <v>7249500</v>
      </c>
      <c r="K45" s="542">
        <v>7276800</v>
      </c>
      <c r="N45" s="542">
        <v>7103800</v>
      </c>
      <c r="Q45" s="542">
        <v>6877000</v>
      </c>
      <c r="T45" s="542">
        <v>6680300</v>
      </c>
    </row>
    <row r="46" spans="1:22">
      <c r="D46" s="508"/>
      <c r="F46" s="559"/>
    </row>
    <row r="47" spans="1:22">
      <c r="A47" s="730" t="s">
        <v>374</v>
      </c>
      <c r="C47" s="516"/>
      <c r="D47" s="737"/>
      <c r="E47" s="516"/>
      <c r="F47" s="732"/>
      <c r="G47" s="516"/>
      <c r="H47" s="736"/>
      <c r="I47" s="516"/>
      <c r="J47" s="516"/>
      <c r="K47" s="516"/>
      <c r="L47" s="516"/>
      <c r="M47" s="516"/>
      <c r="N47" s="516"/>
      <c r="O47" s="516"/>
      <c r="Q47" s="516"/>
      <c r="R47" s="516"/>
      <c r="S47" s="516"/>
      <c r="T47" s="516"/>
      <c r="U47" s="516"/>
      <c r="V47" s="516"/>
    </row>
    <row r="48" spans="1:22">
      <c r="B48" s="730" t="s">
        <v>372</v>
      </c>
      <c r="D48" s="342">
        <f>(D44-H44)/H44*100</f>
        <v>-3.9069535460452482</v>
      </c>
      <c r="E48" s="554" t="s">
        <v>444</v>
      </c>
      <c r="F48" s="559"/>
      <c r="H48" s="735">
        <f>(H44-K44)/K44*100</f>
        <v>2.7327459827210752</v>
      </c>
      <c r="I48" s="554" t="s">
        <v>444</v>
      </c>
      <c r="K48" s="735">
        <v>-1.7</v>
      </c>
      <c r="L48" s="554" t="s">
        <v>444</v>
      </c>
      <c r="N48" s="735">
        <v>-1.3</v>
      </c>
      <c r="O48" s="554" t="s">
        <v>444</v>
      </c>
      <c r="Q48" s="735">
        <v>9.8000000000000007</v>
      </c>
      <c r="R48" s="554" t="s">
        <v>444</v>
      </c>
      <c r="S48" s="554"/>
      <c r="T48" s="735">
        <v>9.1999999999999993</v>
      </c>
      <c r="U48" s="554" t="s">
        <v>444</v>
      </c>
      <c r="V48" s="554"/>
    </row>
    <row r="49" spans="1:22">
      <c r="B49" s="730" t="s">
        <v>588</v>
      </c>
      <c r="D49" s="342">
        <f>(D45-H45)/H45*100</f>
        <v>-3.8568177115663147</v>
      </c>
      <c r="E49" s="554" t="s">
        <v>444</v>
      </c>
      <c r="F49" s="559"/>
      <c r="H49" s="735">
        <f>(H45-K45)/K45*100</f>
        <v>-0.37516490765171506</v>
      </c>
      <c r="I49" s="554" t="s">
        <v>444</v>
      </c>
      <c r="K49" s="735">
        <v>2.4</v>
      </c>
      <c r="L49" s="554" t="s">
        <v>444</v>
      </c>
      <c r="N49" s="735">
        <v>3.3</v>
      </c>
      <c r="O49" s="554" t="s">
        <v>444</v>
      </c>
      <c r="Q49" s="735">
        <v>2.9</v>
      </c>
      <c r="R49" s="554" t="s">
        <v>444</v>
      </c>
      <c r="S49" s="554"/>
      <c r="T49" s="735">
        <v>7</v>
      </c>
      <c r="U49" s="554" t="s">
        <v>444</v>
      </c>
      <c r="V49" s="554"/>
    </row>
    <row r="50" spans="1:22">
      <c r="D50" s="508"/>
      <c r="F50" s="559"/>
      <c r="I50" s="554"/>
      <c r="L50" s="554"/>
      <c r="O50" s="554"/>
      <c r="R50" s="554"/>
      <c r="S50" s="556"/>
      <c r="U50" s="554"/>
      <c r="V50" s="554"/>
    </row>
    <row r="51" spans="1:22">
      <c r="A51" s="527" t="s">
        <v>375</v>
      </c>
      <c r="C51" s="508"/>
      <c r="D51" s="77">
        <v>723000</v>
      </c>
      <c r="E51" s="508"/>
      <c r="F51" s="523"/>
      <c r="G51" s="508"/>
      <c r="H51" s="514">
        <v>612000</v>
      </c>
      <c r="I51" s="734"/>
      <c r="J51" s="508"/>
      <c r="K51" s="514">
        <v>437000</v>
      </c>
      <c r="L51" s="734"/>
      <c r="M51" s="508"/>
      <c r="N51" s="514">
        <v>1240000</v>
      </c>
      <c r="O51" s="734"/>
      <c r="Q51" s="514">
        <v>1205000</v>
      </c>
      <c r="R51" s="734"/>
      <c r="S51" s="284"/>
      <c r="T51" s="514">
        <v>855000</v>
      </c>
      <c r="U51" s="734"/>
      <c r="V51" s="734"/>
    </row>
    <row r="52" spans="1:22">
      <c r="A52" s="526"/>
      <c r="D52" s="508"/>
      <c r="F52" s="559"/>
      <c r="I52" s="554"/>
      <c r="L52" s="554"/>
      <c r="O52" s="554"/>
      <c r="R52" s="554"/>
      <c r="S52" s="556"/>
      <c r="U52" s="554"/>
      <c r="V52" s="554"/>
    </row>
    <row r="53" spans="1:22">
      <c r="A53" s="527" t="s">
        <v>376</v>
      </c>
      <c r="C53" s="508"/>
      <c r="D53" s="508"/>
      <c r="E53" s="508"/>
      <c r="F53" s="523"/>
      <c r="G53" s="508"/>
      <c r="I53" s="554"/>
      <c r="J53" s="508"/>
      <c r="L53" s="554"/>
      <c r="M53" s="508"/>
      <c r="O53" s="554"/>
      <c r="R53" s="554"/>
      <c r="S53" s="556"/>
      <c r="U53" s="554"/>
      <c r="V53" s="554"/>
    </row>
    <row r="54" spans="1:22">
      <c r="B54" s="730" t="s">
        <v>103</v>
      </c>
      <c r="D54" s="543">
        <v>5708000</v>
      </c>
      <c r="F54" s="559"/>
      <c r="H54" s="542">
        <v>5978000</v>
      </c>
      <c r="I54" s="554"/>
      <c r="K54" s="542">
        <v>5831000</v>
      </c>
      <c r="L54" s="554"/>
      <c r="N54" s="542">
        <v>5839000</v>
      </c>
      <c r="O54" s="554"/>
      <c r="Q54" s="542">
        <v>5706000</v>
      </c>
      <c r="R54" s="554"/>
      <c r="S54" s="556"/>
      <c r="T54" s="542">
        <v>3820000</v>
      </c>
      <c r="U54" s="554"/>
      <c r="V54" s="554"/>
    </row>
    <row r="55" spans="1:22">
      <c r="B55" s="730" t="s">
        <v>718</v>
      </c>
      <c r="C55" s="516"/>
      <c r="D55" s="733">
        <v>2974000</v>
      </c>
      <c r="E55" s="516"/>
      <c r="F55" s="732"/>
      <c r="G55" s="516"/>
      <c r="H55" s="731">
        <v>2657000</v>
      </c>
      <c r="I55" s="516"/>
      <c r="J55" s="516"/>
      <c r="K55" s="731">
        <v>2626000</v>
      </c>
      <c r="L55" s="516"/>
      <c r="M55" s="516"/>
      <c r="N55" s="731">
        <v>3484000</v>
      </c>
      <c r="O55" s="516"/>
      <c r="Q55" s="731">
        <v>3522000</v>
      </c>
      <c r="R55" s="516"/>
      <c r="S55" s="517"/>
      <c r="T55" s="731">
        <v>4653000</v>
      </c>
      <c r="U55" s="516"/>
      <c r="V55" s="516"/>
    </row>
    <row r="56" spans="1:22" ht="13.5" thickBot="1">
      <c r="B56" s="730" t="s">
        <v>104</v>
      </c>
      <c r="D56" s="729">
        <f>SUM(D54:D55)</f>
        <v>8682000</v>
      </c>
      <c r="F56" s="559"/>
      <c r="H56" s="728">
        <f>SUM(H54:H55)</f>
        <v>8635000</v>
      </c>
      <c r="I56" s="554"/>
      <c r="K56" s="728">
        <f>SUM(K54:K55)</f>
        <v>8457000</v>
      </c>
      <c r="L56" s="554"/>
      <c r="N56" s="728">
        <f>SUM(N54:N55)</f>
        <v>9323000</v>
      </c>
      <c r="O56" s="554"/>
      <c r="Q56" s="728">
        <f>SUM(Q54:Q55)</f>
        <v>9228000</v>
      </c>
      <c r="R56" s="554"/>
      <c r="S56" s="556"/>
      <c r="T56" s="728">
        <v>8473000</v>
      </c>
      <c r="U56" s="554"/>
      <c r="V56" s="554"/>
    </row>
    <row r="57" spans="1:22" ht="13.5" thickTop="1">
      <c r="D57" s="508"/>
      <c r="F57" s="559"/>
      <c r="I57" s="554"/>
      <c r="L57" s="554"/>
      <c r="O57" s="554"/>
      <c r="R57" s="554"/>
      <c r="S57" s="556"/>
      <c r="U57" s="554"/>
      <c r="V57" s="554"/>
    </row>
    <row r="58" spans="1:22">
      <c r="A58" s="527" t="s">
        <v>294</v>
      </c>
      <c r="C58" s="508"/>
      <c r="D58" s="532">
        <v>21.8</v>
      </c>
      <c r="E58" s="554" t="s">
        <v>444</v>
      </c>
      <c r="F58" s="523"/>
      <c r="G58" s="508"/>
      <c r="H58" s="529">
        <v>15.6</v>
      </c>
      <c r="I58" s="554" t="s">
        <v>444</v>
      </c>
      <c r="J58" s="508"/>
      <c r="K58" s="529">
        <v>20.6</v>
      </c>
      <c r="L58" s="554" t="s">
        <v>444</v>
      </c>
      <c r="M58" s="508"/>
      <c r="N58" s="529">
        <v>10.1</v>
      </c>
      <c r="O58" s="554" t="s">
        <v>444</v>
      </c>
      <c r="Q58" s="529">
        <v>7</v>
      </c>
      <c r="R58" s="554" t="s">
        <v>444</v>
      </c>
      <c r="S58" s="556"/>
      <c r="T58" s="529">
        <v>19.3</v>
      </c>
      <c r="U58" s="554" t="s">
        <v>444</v>
      </c>
      <c r="V58" s="554"/>
    </row>
    <row r="59" spans="1:22">
      <c r="A59" s="526"/>
      <c r="D59" s="532"/>
      <c r="F59" s="559"/>
      <c r="H59" s="529"/>
      <c r="I59" s="554"/>
      <c r="K59" s="529"/>
      <c r="L59" s="554"/>
      <c r="Q59" s="529"/>
      <c r="R59" s="554"/>
      <c r="S59" s="556"/>
      <c r="T59" s="529"/>
      <c r="U59" s="554"/>
      <c r="V59" s="554"/>
    </row>
    <row r="60" spans="1:22">
      <c r="A60" s="527" t="s">
        <v>331</v>
      </c>
      <c r="C60" s="508"/>
      <c r="D60" s="532">
        <v>50</v>
      </c>
      <c r="E60" s="554" t="s">
        <v>444</v>
      </c>
      <c r="F60" s="523"/>
      <c r="G60" s="508"/>
      <c r="H60" s="529">
        <v>49.3</v>
      </c>
      <c r="I60" s="554" t="s">
        <v>444</v>
      </c>
      <c r="J60" s="508"/>
      <c r="K60" s="529">
        <v>51.2</v>
      </c>
      <c r="L60" s="554" t="s">
        <v>444</v>
      </c>
      <c r="M60" s="508"/>
      <c r="N60" s="506">
        <v>51.4</v>
      </c>
      <c r="O60" s="554" t="s">
        <v>444</v>
      </c>
      <c r="Q60" s="529">
        <v>48</v>
      </c>
      <c r="R60" s="554" t="s">
        <v>444</v>
      </c>
      <c r="S60" s="556"/>
      <c r="T60" s="529">
        <v>50.3</v>
      </c>
      <c r="U60" s="554" t="s">
        <v>444</v>
      </c>
      <c r="V60" s="554"/>
    </row>
    <row r="61" spans="1:22">
      <c r="D61" s="508"/>
    </row>
    <row r="62" spans="1:22">
      <c r="A62" s="635" t="s">
        <v>243</v>
      </c>
      <c r="B62" s="635" t="s">
        <v>547</v>
      </c>
      <c r="C62" s="727"/>
      <c r="D62" s="570"/>
      <c r="E62" s="727"/>
      <c r="F62" s="727"/>
      <c r="G62" s="727"/>
      <c r="H62" s="727"/>
      <c r="I62" s="727"/>
      <c r="J62" s="727"/>
      <c r="K62" s="727"/>
      <c r="L62" s="727"/>
      <c r="M62" s="727"/>
      <c r="N62" s="727"/>
      <c r="O62" s="727"/>
      <c r="P62" s="727"/>
      <c r="Q62" s="727"/>
      <c r="R62" s="727"/>
      <c r="S62" s="727"/>
      <c r="T62" s="727"/>
      <c r="U62" s="727"/>
      <c r="V62" s="727"/>
    </row>
    <row r="63" spans="1:22">
      <c r="A63" s="635"/>
      <c r="C63" s="516"/>
      <c r="D63" s="516"/>
      <c r="E63" s="516"/>
      <c r="F63" s="516"/>
      <c r="G63" s="516"/>
      <c r="H63" s="516"/>
      <c r="I63" s="516"/>
      <c r="J63" s="516"/>
      <c r="K63" s="516"/>
      <c r="L63" s="516"/>
      <c r="M63" s="516"/>
      <c r="N63" s="516"/>
      <c r="O63" s="516"/>
      <c r="P63" s="516"/>
      <c r="Q63" s="516"/>
      <c r="R63" s="516"/>
      <c r="S63" s="516"/>
      <c r="T63" s="516"/>
      <c r="U63" s="516"/>
      <c r="V63" s="516"/>
    </row>
  </sheetData>
  <pageMargins left="0.5" right="0.5" top="0.75" bottom="1" header="0.5" footer="0.5"/>
  <pageSetup scale="50" orientation="landscape" horizontalDpi="300" r:id="rId1"/>
  <headerFooter alignWithMargins="0">
    <oddFooter xml:space="preserve">&amp;R2010 PNW Statistical Report    Page 25  </oddFooter>
  </headerFooter>
</worksheet>
</file>

<file path=xl/worksheets/sheet26.xml><?xml version="1.0" encoding="utf-8"?>
<worksheet xmlns="http://schemas.openxmlformats.org/spreadsheetml/2006/main" xmlns:r="http://schemas.openxmlformats.org/officeDocument/2006/relationships">
  <sheetPr>
    <pageSetUpPr fitToPage="1"/>
  </sheetPr>
  <dimension ref="A1:T82"/>
  <sheetViews>
    <sheetView zoomScale="75" zoomScaleNormal="75" zoomScaleSheetLayoutView="100" workbookViewId="0"/>
  </sheetViews>
  <sheetFormatPr defaultColWidth="10" defaultRowHeight="12.75"/>
  <cols>
    <col min="1" max="1" width="40.7109375" style="510" customWidth="1"/>
    <col min="2" max="2" width="2.7109375" style="510" customWidth="1"/>
    <col min="3" max="3" width="16.7109375" style="510" customWidth="1"/>
    <col min="4" max="4" width="2.7109375" style="510" customWidth="1"/>
    <col min="5" max="5" width="12.7109375" style="510" customWidth="1"/>
    <col min="6" max="7" width="2.7109375" style="510" customWidth="1"/>
    <col min="8" max="8" width="6.7109375" style="510" customWidth="1"/>
    <col min="9" max="9" width="2.7109375" style="510" customWidth="1"/>
    <col min="10" max="10" width="74.7109375" style="510" customWidth="1"/>
    <col min="11" max="11" width="2.7109375" style="506" customWidth="1"/>
    <col min="12" max="12" width="6.7109375" style="506" customWidth="1"/>
    <col min="13" max="13" width="2.7109375" style="506" customWidth="1"/>
    <col min="14" max="14" width="28.7109375" style="506" customWidth="1"/>
    <col min="15" max="15" width="2.7109375" style="506" customWidth="1"/>
    <col min="16" max="16" width="12.7109375" style="506" customWidth="1"/>
    <col min="17" max="17" width="2.7109375" style="506" customWidth="1"/>
    <col min="18" max="18" width="18.7109375" style="506" customWidth="1"/>
    <col min="19" max="19" width="2.7109375" style="506" customWidth="1"/>
    <col min="20" max="20" width="12.7109375" style="506" customWidth="1"/>
    <col min="21" max="16384" width="10" style="506"/>
  </cols>
  <sheetData>
    <row r="1" spans="1:20">
      <c r="A1" s="784" t="s">
        <v>441</v>
      </c>
      <c r="B1" s="509"/>
      <c r="C1" s="509"/>
      <c r="D1" s="509"/>
      <c r="E1" s="509"/>
      <c r="F1" s="509"/>
      <c r="G1" s="509"/>
      <c r="H1" s="509"/>
      <c r="I1" s="509"/>
      <c r="J1" s="509"/>
      <c r="K1" s="508"/>
      <c r="L1" s="508"/>
      <c r="M1" s="508"/>
    </row>
    <row r="2" spans="1:20" ht="15">
      <c r="A2" s="784" t="s">
        <v>303</v>
      </c>
      <c r="C2" s="851"/>
      <c r="D2" s="851"/>
      <c r="E2" s="851"/>
      <c r="F2" s="851"/>
      <c r="G2" s="851"/>
      <c r="H2" s="851"/>
      <c r="I2" s="851"/>
      <c r="J2" s="851"/>
      <c r="K2" s="851"/>
      <c r="L2" s="851"/>
      <c r="M2" s="851"/>
    </row>
    <row r="3" spans="1:20" ht="12.75" customHeight="1">
      <c r="J3" s="783"/>
    </row>
    <row r="4" spans="1:20" ht="12.75" customHeight="1">
      <c r="B4" s="777"/>
      <c r="C4" s="777"/>
      <c r="D4" s="777"/>
    </row>
    <row r="5" spans="1:20" ht="12.75" customHeight="1">
      <c r="J5" s="782"/>
    </row>
    <row r="6" spans="1:20" ht="12.75" customHeight="1">
      <c r="A6" s="777" t="s">
        <v>183</v>
      </c>
      <c r="B6" s="781"/>
      <c r="C6" s="781"/>
      <c r="D6" s="781"/>
      <c r="J6" s="780" t="s">
        <v>168</v>
      </c>
      <c r="K6" s="753"/>
      <c r="L6" s="753"/>
      <c r="M6" s="753"/>
      <c r="N6" s="779" t="s">
        <v>284</v>
      </c>
    </row>
    <row r="7" spans="1:20" ht="12.75" customHeight="1">
      <c r="A7" s="852" t="s">
        <v>688</v>
      </c>
      <c r="B7" s="852"/>
      <c r="C7" s="852"/>
      <c r="D7" s="852"/>
      <c r="E7" s="852"/>
      <c r="F7" s="770"/>
      <c r="G7" s="770"/>
      <c r="H7" s="770"/>
      <c r="J7" s="847" t="s">
        <v>203</v>
      </c>
      <c r="K7" s="727"/>
      <c r="L7" s="727"/>
      <c r="M7" s="727"/>
      <c r="N7" s="847" t="s">
        <v>204</v>
      </c>
      <c r="O7" s="847"/>
      <c r="P7" s="847"/>
      <c r="Q7" s="847"/>
      <c r="R7" s="847"/>
      <c r="S7" s="847"/>
      <c r="T7" s="847"/>
    </row>
    <row r="8" spans="1:20" ht="12.75" customHeight="1">
      <c r="A8" s="852"/>
      <c r="B8" s="852"/>
      <c r="C8" s="852"/>
      <c r="D8" s="852"/>
      <c r="E8" s="852"/>
      <c r="F8" s="506"/>
      <c r="G8" s="506"/>
      <c r="H8" s="506"/>
      <c r="J8" s="847"/>
      <c r="K8" s="510"/>
      <c r="L8" s="510"/>
      <c r="M8" s="510"/>
      <c r="N8" s="847"/>
      <c r="O8" s="847"/>
      <c r="P8" s="847"/>
      <c r="Q8" s="847"/>
      <c r="R8" s="847"/>
      <c r="S8" s="847"/>
      <c r="T8" s="847"/>
    </row>
    <row r="9" spans="1:20" ht="12.75" customHeight="1">
      <c r="A9" s="852"/>
      <c r="B9" s="852"/>
      <c r="C9" s="852"/>
      <c r="D9" s="852"/>
      <c r="E9" s="852"/>
      <c r="F9" s="506"/>
      <c r="G9" s="506"/>
      <c r="H9" s="506"/>
      <c r="K9" s="510"/>
      <c r="L9" s="510"/>
      <c r="M9" s="510"/>
      <c r="N9" s="847"/>
      <c r="O9" s="847"/>
      <c r="P9" s="847"/>
      <c r="Q9" s="847"/>
      <c r="R9" s="847"/>
      <c r="S9" s="847"/>
      <c r="T9" s="847"/>
    </row>
    <row r="10" spans="1:20" ht="12.75" customHeight="1">
      <c r="A10" s="852"/>
      <c r="B10" s="852"/>
      <c r="C10" s="852"/>
      <c r="D10" s="852"/>
      <c r="E10" s="852"/>
      <c r="F10" s="506"/>
      <c r="G10" s="506"/>
      <c r="H10" s="506"/>
      <c r="J10" s="759" t="s">
        <v>169</v>
      </c>
      <c r="K10" s="510"/>
      <c r="L10" s="510"/>
      <c r="M10" s="510"/>
      <c r="N10" s="847"/>
      <c r="O10" s="847"/>
      <c r="P10" s="847"/>
      <c r="Q10" s="847"/>
      <c r="R10" s="847"/>
      <c r="S10" s="847"/>
      <c r="T10" s="847"/>
    </row>
    <row r="11" spans="1:20" ht="12.75" customHeight="1">
      <c r="A11" s="852"/>
      <c r="B11" s="852"/>
      <c r="C11" s="852"/>
      <c r="D11" s="852"/>
      <c r="E11" s="852"/>
      <c r="J11" s="847" t="s">
        <v>13</v>
      </c>
      <c r="K11" s="510"/>
      <c r="L11" s="510"/>
      <c r="M11" s="510"/>
      <c r="N11" s="765"/>
      <c r="O11" s="765"/>
      <c r="P11" s="765"/>
      <c r="Q11" s="765"/>
      <c r="R11" s="765"/>
      <c r="S11" s="765"/>
      <c r="T11" s="765"/>
    </row>
    <row r="12" spans="1:20" ht="12.75" customHeight="1">
      <c r="A12" s="750"/>
      <c r="B12" s="750"/>
      <c r="C12" s="750"/>
      <c r="D12" s="750"/>
      <c r="J12" s="847"/>
      <c r="K12" s="510"/>
      <c r="L12" s="510"/>
      <c r="M12" s="510"/>
      <c r="N12" s="849" t="s">
        <v>205</v>
      </c>
      <c r="O12" s="849"/>
      <c r="P12" s="849"/>
      <c r="Q12" s="849"/>
      <c r="R12" s="849"/>
      <c r="S12" s="850"/>
      <c r="T12" s="850"/>
    </row>
    <row r="13" spans="1:20" ht="12.75" customHeight="1">
      <c r="B13" s="750"/>
      <c r="C13" s="750"/>
      <c r="D13" s="750"/>
      <c r="J13" s="847"/>
      <c r="K13" s="554"/>
      <c r="L13" s="554"/>
      <c r="M13" s="554"/>
      <c r="N13" s="849"/>
      <c r="O13" s="849"/>
      <c r="P13" s="849"/>
      <c r="Q13" s="849"/>
      <c r="R13" s="849"/>
      <c r="S13" s="850"/>
      <c r="T13" s="850"/>
    </row>
    <row r="14" spans="1:20" ht="12.75" customHeight="1">
      <c r="A14" s="777" t="s">
        <v>377</v>
      </c>
      <c r="B14" s="750"/>
      <c r="C14" s="750"/>
      <c r="D14" s="750"/>
      <c r="K14" s="554"/>
      <c r="L14" s="554"/>
      <c r="M14" s="554"/>
      <c r="N14" s="849"/>
      <c r="O14" s="849"/>
      <c r="P14" s="849"/>
      <c r="Q14" s="849"/>
      <c r="R14" s="849"/>
      <c r="S14" s="850"/>
      <c r="T14" s="850"/>
    </row>
    <row r="15" spans="1:20" ht="12.75" customHeight="1">
      <c r="A15" s="846" t="s">
        <v>200</v>
      </c>
      <c r="B15" s="846"/>
      <c r="C15" s="846"/>
      <c r="D15" s="846"/>
      <c r="E15" s="846"/>
      <c r="J15" s="847" t="s">
        <v>14</v>
      </c>
      <c r="K15" s="778"/>
      <c r="L15" s="778"/>
      <c r="M15" s="778"/>
      <c r="N15" s="825"/>
      <c r="O15" s="825"/>
      <c r="P15" s="825"/>
      <c r="Q15" s="825"/>
      <c r="R15" s="825"/>
      <c r="S15" s="825"/>
      <c r="T15" s="825"/>
    </row>
    <row r="16" spans="1:20" ht="12.75" customHeight="1">
      <c r="A16" s="846"/>
      <c r="B16" s="846"/>
      <c r="C16" s="846"/>
      <c r="D16" s="846"/>
      <c r="E16" s="846"/>
      <c r="J16" s="847"/>
      <c r="K16" s="778"/>
      <c r="L16" s="778"/>
      <c r="M16" s="778"/>
      <c r="N16" s="509" t="s">
        <v>550</v>
      </c>
      <c r="O16" s="765"/>
      <c r="P16" s="765"/>
      <c r="Q16" s="765"/>
      <c r="R16" s="765"/>
      <c r="S16" s="765"/>
      <c r="T16" s="765"/>
    </row>
    <row r="17" spans="1:20" ht="12.75" customHeight="1">
      <c r="A17" s="846"/>
      <c r="B17" s="846"/>
      <c r="C17" s="846"/>
      <c r="D17" s="846"/>
      <c r="E17" s="846"/>
      <c r="J17" s="847"/>
      <c r="K17" s="510"/>
      <c r="L17" s="510"/>
      <c r="M17" s="510"/>
      <c r="N17" s="849" t="s">
        <v>709</v>
      </c>
      <c r="O17" s="849"/>
      <c r="P17" s="849"/>
      <c r="Q17" s="849"/>
      <c r="R17" s="849"/>
      <c r="S17" s="849"/>
      <c r="T17" s="849"/>
    </row>
    <row r="18" spans="1:20" ht="12.75" customHeight="1">
      <c r="A18" s="846"/>
      <c r="B18" s="846"/>
      <c r="C18" s="846"/>
      <c r="D18" s="846"/>
      <c r="E18" s="846"/>
      <c r="J18" s="847"/>
      <c r="K18" s="510"/>
      <c r="L18" s="510"/>
      <c r="M18" s="510"/>
      <c r="N18" s="849"/>
      <c r="O18" s="849"/>
      <c r="P18" s="849"/>
      <c r="Q18" s="849"/>
      <c r="R18" s="849"/>
      <c r="S18" s="849"/>
      <c r="T18" s="849"/>
    </row>
    <row r="19" spans="1:20" ht="12.75" customHeight="1">
      <c r="J19" s="847"/>
      <c r="K19" s="510"/>
      <c r="L19" s="510"/>
      <c r="M19" s="510"/>
      <c r="N19" s="849"/>
      <c r="O19" s="849"/>
      <c r="P19" s="849"/>
      <c r="Q19" s="849"/>
      <c r="R19" s="849"/>
      <c r="S19" s="849"/>
      <c r="T19" s="849"/>
    </row>
    <row r="20" spans="1:20" ht="12.75" customHeight="1">
      <c r="A20" s="777" t="s">
        <v>325</v>
      </c>
      <c r="B20" s="776"/>
      <c r="C20" s="776"/>
      <c r="D20" s="776"/>
      <c r="J20" s="757"/>
      <c r="K20" s="510"/>
      <c r="L20" s="510"/>
      <c r="M20" s="510"/>
      <c r="N20" s="849"/>
      <c r="O20" s="849"/>
      <c r="P20" s="849"/>
      <c r="Q20" s="849"/>
      <c r="R20" s="849"/>
      <c r="S20" s="849"/>
      <c r="T20" s="849"/>
    </row>
    <row r="21" spans="1:20" ht="12.75" customHeight="1">
      <c r="A21" s="846" t="s">
        <v>201</v>
      </c>
      <c r="B21" s="846"/>
      <c r="C21" s="846"/>
      <c r="D21" s="846"/>
      <c r="E21" s="846"/>
      <c r="J21" s="847" t="s">
        <v>707</v>
      </c>
      <c r="K21" s="510"/>
      <c r="L21" s="510"/>
      <c r="M21" s="510"/>
      <c r="N21" s="849"/>
      <c r="O21" s="849"/>
      <c r="P21" s="849"/>
      <c r="Q21" s="849"/>
      <c r="R21" s="849"/>
      <c r="S21" s="849"/>
      <c r="T21" s="849"/>
    </row>
    <row r="22" spans="1:20" ht="12.75" customHeight="1">
      <c r="A22" s="846"/>
      <c r="B22" s="846"/>
      <c r="C22" s="846"/>
      <c r="D22" s="846"/>
      <c r="E22" s="846"/>
      <c r="J22" s="847"/>
      <c r="K22" s="727"/>
      <c r="L22" s="727"/>
      <c r="M22" s="727"/>
      <c r="N22" s="849"/>
      <c r="O22" s="849"/>
      <c r="P22" s="849"/>
      <c r="Q22" s="849"/>
      <c r="R22" s="849"/>
      <c r="S22" s="849"/>
      <c r="T22" s="849"/>
    </row>
    <row r="23" spans="1:20" ht="12.75" customHeight="1">
      <c r="A23" s="846"/>
      <c r="B23" s="846"/>
      <c r="C23" s="846"/>
      <c r="D23" s="846"/>
      <c r="E23" s="846"/>
      <c r="J23" s="847"/>
      <c r="K23" s="727"/>
      <c r="L23" s="727"/>
      <c r="M23" s="727"/>
      <c r="N23" s="849"/>
      <c r="O23" s="849"/>
      <c r="P23" s="849"/>
      <c r="Q23" s="849"/>
      <c r="R23" s="849"/>
      <c r="S23" s="849"/>
      <c r="T23" s="849"/>
    </row>
    <row r="24" spans="1:20" ht="12.75" customHeight="1">
      <c r="A24" s="846"/>
      <c r="B24" s="846"/>
      <c r="C24" s="846"/>
      <c r="D24" s="846"/>
      <c r="E24" s="846"/>
      <c r="J24" s="847"/>
      <c r="K24" s="727"/>
      <c r="L24" s="727"/>
      <c r="M24" s="727"/>
      <c r="N24" s="849"/>
      <c r="O24" s="849"/>
      <c r="P24" s="849"/>
      <c r="Q24" s="849"/>
      <c r="R24" s="849"/>
      <c r="S24" s="849"/>
      <c r="T24" s="849"/>
    </row>
    <row r="25" spans="1:20" ht="12.75" customHeight="1">
      <c r="A25" s="506"/>
      <c r="B25" s="506"/>
      <c r="C25" s="554" t="s">
        <v>339</v>
      </c>
      <c r="D25" s="506"/>
      <c r="E25" s="760" t="s">
        <v>480</v>
      </c>
      <c r="F25" s="727"/>
      <c r="G25" s="727"/>
      <c r="H25" s="766"/>
      <c r="I25" s="766"/>
      <c r="J25" s="847"/>
      <c r="K25" s="727"/>
      <c r="L25" s="727"/>
      <c r="M25" s="727"/>
      <c r="N25" s="849"/>
      <c r="O25" s="849"/>
      <c r="P25" s="849"/>
      <c r="Q25" s="849"/>
      <c r="R25" s="849"/>
      <c r="S25" s="849"/>
      <c r="T25" s="849"/>
    </row>
    <row r="26" spans="1:20" ht="12.75" customHeight="1">
      <c r="A26" s="768" t="s">
        <v>465</v>
      </c>
      <c r="B26" s="506"/>
      <c r="C26" s="775" t="s">
        <v>176</v>
      </c>
      <c r="D26" s="506"/>
      <c r="E26" s="767" t="s">
        <v>481</v>
      </c>
      <c r="F26" s="774"/>
      <c r="G26" s="774"/>
      <c r="J26" s="847"/>
      <c r="K26" s="727"/>
      <c r="L26" s="727"/>
      <c r="M26" s="727"/>
    </row>
    <row r="27" spans="1:20" ht="12.75" customHeight="1">
      <c r="A27" s="554" t="s">
        <v>687</v>
      </c>
      <c r="B27" s="506"/>
      <c r="C27" s="772" t="s">
        <v>326</v>
      </c>
      <c r="D27" s="506"/>
      <c r="E27" s="771" t="s">
        <v>685</v>
      </c>
      <c r="F27" s="771" t="s">
        <v>409</v>
      </c>
      <c r="G27" s="771"/>
      <c r="J27" s="847"/>
      <c r="K27" s="727"/>
      <c r="L27" s="727"/>
      <c r="M27" s="727"/>
      <c r="N27" s="506" t="s">
        <v>218</v>
      </c>
      <c r="O27" s="693"/>
      <c r="P27" s="693"/>
      <c r="Q27" s="693"/>
      <c r="R27" s="693"/>
      <c r="S27" s="693"/>
      <c r="T27" s="693"/>
    </row>
    <row r="28" spans="1:20" ht="12.75" customHeight="1">
      <c r="A28" s="554" t="s">
        <v>27</v>
      </c>
      <c r="B28" s="506"/>
      <c r="C28" s="772" t="s">
        <v>285</v>
      </c>
      <c r="D28" s="506"/>
      <c r="E28" s="771" t="s">
        <v>26</v>
      </c>
      <c r="F28" s="771"/>
      <c r="G28" s="771"/>
      <c r="J28" s="847"/>
    </row>
    <row r="29" spans="1:20" ht="12.75" customHeight="1">
      <c r="A29" s="554" t="s">
        <v>28</v>
      </c>
      <c r="B29" s="506"/>
      <c r="C29" s="772" t="s">
        <v>285</v>
      </c>
      <c r="D29" s="506"/>
      <c r="E29" s="771" t="s">
        <v>26</v>
      </c>
      <c r="F29" s="771"/>
      <c r="G29" s="771"/>
      <c r="J29" s="847"/>
      <c r="P29" s="848" t="s">
        <v>215</v>
      </c>
      <c r="Q29" s="848"/>
      <c r="R29" s="848"/>
      <c r="S29" s="848"/>
      <c r="T29" s="848"/>
    </row>
    <row r="30" spans="1:20" ht="12.75" customHeight="1">
      <c r="A30" s="554" t="s">
        <v>29</v>
      </c>
      <c r="B30" s="506"/>
      <c r="C30" s="772" t="s">
        <v>285</v>
      </c>
      <c r="D30" s="506"/>
      <c r="E30" s="771" t="s">
        <v>26</v>
      </c>
      <c r="F30" s="771"/>
      <c r="G30" s="771"/>
      <c r="J30" s="850"/>
      <c r="N30" s="539" t="s">
        <v>214</v>
      </c>
      <c r="P30" s="773" t="s">
        <v>216</v>
      </c>
      <c r="Q30" s="760"/>
      <c r="R30" s="773" t="s">
        <v>217</v>
      </c>
      <c r="S30" s="760"/>
      <c r="T30" s="773" t="s">
        <v>426</v>
      </c>
    </row>
    <row r="31" spans="1:20" ht="12.75" customHeight="1">
      <c r="A31" s="554" t="s">
        <v>686</v>
      </c>
      <c r="B31" s="506"/>
      <c r="C31" s="772" t="s">
        <v>135</v>
      </c>
      <c r="D31" s="506"/>
      <c r="E31" s="771" t="s">
        <v>685</v>
      </c>
      <c r="F31" s="771"/>
      <c r="G31" s="771"/>
      <c r="J31" s="832"/>
    </row>
    <row r="32" spans="1:20" ht="12.75" customHeight="1">
      <c r="B32" s="506"/>
      <c r="C32" s="772"/>
      <c r="D32" s="506"/>
      <c r="E32" s="771"/>
      <c r="F32" s="771"/>
      <c r="G32" s="771"/>
      <c r="J32" s="759" t="s">
        <v>198</v>
      </c>
      <c r="N32" s="754">
        <v>40391</v>
      </c>
      <c r="P32" s="769">
        <v>-10</v>
      </c>
      <c r="Q32" s="769"/>
      <c r="R32" s="769">
        <v>0</v>
      </c>
      <c r="S32" s="769"/>
      <c r="T32" s="769">
        <v>-10</v>
      </c>
    </row>
    <row r="33" spans="1:20" ht="12.75" customHeight="1">
      <c r="A33" s="635" t="s">
        <v>191</v>
      </c>
      <c r="J33" s="847" t="s">
        <v>708</v>
      </c>
      <c r="N33" s="754">
        <v>40330</v>
      </c>
      <c r="P33" s="542">
        <v>0</v>
      </c>
      <c r="Q33" s="542"/>
      <c r="R33" s="542">
        <v>-2</v>
      </c>
      <c r="S33" s="542"/>
      <c r="T33" s="542">
        <v>-2</v>
      </c>
    </row>
    <row r="34" spans="1:20" ht="12.75" customHeight="1">
      <c r="J34" s="847"/>
      <c r="N34" s="754">
        <v>40026</v>
      </c>
      <c r="P34" s="542">
        <v>21</v>
      </c>
      <c r="Q34" s="542"/>
      <c r="R34" s="542">
        <v>0</v>
      </c>
      <c r="S34" s="542"/>
      <c r="T34" s="542">
        <v>21</v>
      </c>
    </row>
    <row r="35" spans="1:20" ht="12.75" customHeight="1">
      <c r="A35" s="509" t="s">
        <v>184</v>
      </c>
      <c r="B35" s="770"/>
      <c r="C35" s="770"/>
      <c r="D35" s="770"/>
      <c r="E35" s="770"/>
      <c r="J35" s="847"/>
      <c r="N35" s="754">
        <v>39965</v>
      </c>
      <c r="P35" s="542">
        <v>0</v>
      </c>
      <c r="Q35" s="542"/>
      <c r="R35" s="542">
        <v>2</v>
      </c>
      <c r="S35" s="542"/>
      <c r="T35" s="542">
        <v>2</v>
      </c>
    </row>
    <row r="36" spans="1:20" ht="12.75" customHeight="1">
      <c r="A36" s="846" t="s">
        <v>202</v>
      </c>
      <c r="B36" s="846"/>
      <c r="C36" s="846"/>
      <c r="D36" s="846"/>
      <c r="E36" s="846"/>
      <c r="H36" s="509"/>
      <c r="J36" s="847"/>
      <c r="N36" s="754">
        <v>39632</v>
      </c>
      <c r="P36" s="542">
        <v>13</v>
      </c>
      <c r="Q36" s="542"/>
      <c r="R36" s="542">
        <v>0</v>
      </c>
      <c r="S36" s="542"/>
      <c r="T36" s="542">
        <v>13</v>
      </c>
    </row>
    <row r="37" spans="1:20" ht="12.75" customHeight="1">
      <c r="A37" s="846"/>
      <c r="B37" s="846"/>
      <c r="C37" s="846"/>
      <c r="D37" s="846"/>
      <c r="E37" s="846"/>
      <c r="H37" s="508"/>
      <c r="J37" s="847"/>
      <c r="N37" s="754">
        <v>39600</v>
      </c>
      <c r="P37" s="542">
        <v>0</v>
      </c>
      <c r="Q37" s="542"/>
      <c r="R37" s="542">
        <v>2</v>
      </c>
      <c r="S37" s="542"/>
      <c r="T37" s="542">
        <v>2</v>
      </c>
    </row>
    <row r="38" spans="1:20" ht="12.75" customHeight="1">
      <c r="G38" s="509"/>
      <c r="H38" s="766"/>
      <c r="J38" s="847"/>
      <c r="N38" s="754">
        <v>39508</v>
      </c>
      <c r="P38" s="542">
        <v>27</v>
      </c>
      <c r="Q38" s="542"/>
      <c r="R38" s="542">
        <v>1</v>
      </c>
      <c r="S38" s="542"/>
      <c r="T38" s="542">
        <v>28</v>
      </c>
    </row>
    <row r="39" spans="1:20" ht="12.75" customHeight="1">
      <c r="A39" s="509" t="s">
        <v>226</v>
      </c>
      <c r="B39" s="509"/>
      <c r="C39" s="509"/>
      <c r="D39" s="509"/>
      <c r="E39" s="509"/>
      <c r="F39" s="509"/>
      <c r="G39" s="508"/>
      <c r="H39" s="766"/>
      <c r="J39" s="847"/>
    </row>
    <row r="40" spans="1:20" ht="12.75" customHeight="1">
      <c r="A40" s="506" t="s">
        <v>192</v>
      </c>
      <c r="B40" s="508"/>
      <c r="C40" s="508"/>
      <c r="D40" s="508"/>
      <c r="E40" s="508"/>
      <c r="F40" s="508"/>
      <c r="G40" s="766"/>
      <c r="H40" s="766"/>
      <c r="J40" s="847"/>
      <c r="N40" s="524"/>
    </row>
    <row r="41" spans="1:20" ht="12.75" customHeight="1">
      <c r="A41" s="508"/>
      <c r="B41" s="508"/>
      <c r="C41" s="508"/>
      <c r="D41" s="508"/>
      <c r="E41" s="766" t="s">
        <v>193</v>
      </c>
      <c r="F41" s="766"/>
      <c r="G41" s="760"/>
      <c r="N41" s="524"/>
    </row>
    <row r="42" spans="1:20" ht="12.75" customHeight="1">
      <c r="A42" s="768" t="s">
        <v>227</v>
      </c>
      <c r="B42" s="506"/>
      <c r="C42" s="767" t="s">
        <v>214</v>
      </c>
      <c r="D42" s="506"/>
      <c r="E42" s="767" t="s">
        <v>194</v>
      </c>
      <c r="F42" s="760"/>
      <c r="G42" s="760"/>
      <c r="H42" s="758"/>
      <c r="J42" s="759" t="s">
        <v>25</v>
      </c>
      <c r="N42" s="524"/>
    </row>
    <row r="43" spans="1:20" ht="12.75" customHeight="1">
      <c r="A43" s="763"/>
      <c r="B43" s="506"/>
      <c r="C43" s="766"/>
      <c r="D43" s="506"/>
      <c r="E43" s="766"/>
      <c r="F43" s="760"/>
      <c r="G43" s="760"/>
      <c r="H43" s="758"/>
      <c r="J43" s="847" t="s">
        <v>170</v>
      </c>
    </row>
    <row r="44" spans="1:20" ht="12.75" customHeight="1">
      <c r="A44" s="763" t="s">
        <v>182</v>
      </c>
      <c r="B44" s="506"/>
      <c r="C44" s="754">
        <v>40575</v>
      </c>
      <c r="D44" s="506"/>
      <c r="E44" s="762">
        <v>-156</v>
      </c>
      <c r="G44" s="760"/>
      <c r="H44" s="758"/>
      <c r="J44" s="847"/>
      <c r="N44" s="765"/>
    </row>
    <row r="45" spans="1:20" ht="12.75" customHeight="1">
      <c r="A45" s="510" t="s">
        <v>195</v>
      </c>
      <c r="C45" s="754">
        <v>40391</v>
      </c>
      <c r="E45" s="762">
        <v>-10</v>
      </c>
      <c r="H45" s="758"/>
      <c r="J45" s="847"/>
    </row>
    <row r="46" spans="1:20" ht="12.75" customHeight="1">
      <c r="A46" s="763" t="s">
        <v>228</v>
      </c>
      <c r="B46" s="506"/>
      <c r="C46" s="754">
        <v>40179</v>
      </c>
      <c r="D46" s="506"/>
      <c r="E46" s="764">
        <v>207</v>
      </c>
      <c r="F46" s="760"/>
      <c r="G46" s="506"/>
      <c r="H46" s="758"/>
      <c r="I46" s="761"/>
      <c r="J46" s="847"/>
      <c r="M46" s="639"/>
    </row>
    <row r="47" spans="1:20" ht="12.75" customHeight="1">
      <c r="A47" s="763" t="s">
        <v>182</v>
      </c>
      <c r="B47" s="506"/>
      <c r="C47" s="754">
        <v>40179</v>
      </c>
      <c r="D47" s="506"/>
      <c r="E47" s="762">
        <v>-140</v>
      </c>
      <c r="F47" s="506" t="s">
        <v>409</v>
      </c>
      <c r="G47" s="506"/>
      <c r="H47" s="758"/>
      <c r="I47" s="761"/>
      <c r="J47" s="847"/>
    </row>
    <row r="48" spans="1:20" ht="12.75" customHeight="1">
      <c r="A48" s="510" t="s">
        <v>195</v>
      </c>
      <c r="C48" s="754">
        <v>40026</v>
      </c>
      <c r="E48" s="762">
        <v>21</v>
      </c>
      <c r="H48" s="758"/>
      <c r="I48" s="761"/>
      <c r="J48" s="847"/>
    </row>
    <row r="49" spans="1:13" ht="12.75" customHeight="1">
      <c r="A49" s="506" t="s">
        <v>182</v>
      </c>
      <c r="C49" s="754">
        <v>39845</v>
      </c>
      <c r="E49" s="542">
        <v>157</v>
      </c>
      <c r="F49" s="506" t="s">
        <v>409</v>
      </c>
      <c r="G49" s="760"/>
      <c r="H49" s="758"/>
    </row>
    <row r="50" spans="1:13" ht="12.75" customHeight="1">
      <c r="A50" s="506" t="s">
        <v>574</v>
      </c>
      <c r="C50" s="754">
        <v>39814</v>
      </c>
      <c r="E50" s="542">
        <v>65</v>
      </c>
      <c r="F50" s="506" t="s">
        <v>409</v>
      </c>
      <c r="G50" s="506"/>
      <c r="H50" s="758"/>
      <c r="J50" s="759" t="s">
        <v>197</v>
      </c>
      <c r="M50" s="639"/>
    </row>
    <row r="51" spans="1:13" ht="12.75" customHeight="1">
      <c r="A51" s="510" t="s">
        <v>195</v>
      </c>
      <c r="C51" s="754">
        <v>39632</v>
      </c>
      <c r="E51" s="542">
        <v>13</v>
      </c>
      <c r="H51" s="758"/>
      <c r="J51" s="847" t="s">
        <v>199</v>
      </c>
    </row>
    <row r="52" spans="1:13" ht="12.75" customHeight="1">
      <c r="A52" s="510" t="s">
        <v>195</v>
      </c>
      <c r="B52" s="506"/>
      <c r="C52" s="754">
        <v>39508</v>
      </c>
      <c r="D52" s="506"/>
      <c r="E52" s="542">
        <v>27</v>
      </c>
      <c r="F52" s="760"/>
      <c r="G52" s="506"/>
      <c r="H52" s="758"/>
      <c r="J52" s="847"/>
    </row>
    <row r="53" spans="1:13" ht="12.75" customHeight="1">
      <c r="A53" s="506" t="s">
        <v>182</v>
      </c>
      <c r="B53" s="506"/>
      <c r="C53" s="754">
        <v>39479</v>
      </c>
      <c r="D53" s="506"/>
      <c r="E53" s="542">
        <v>119</v>
      </c>
      <c r="F53" s="506" t="s">
        <v>409</v>
      </c>
      <c r="G53" s="506"/>
      <c r="H53" s="758"/>
      <c r="J53" s="847"/>
    </row>
    <row r="54" spans="1:13" ht="12.75" customHeight="1">
      <c r="A54" s="506" t="s">
        <v>228</v>
      </c>
      <c r="C54" s="754">
        <v>39264</v>
      </c>
      <c r="E54" s="542">
        <v>322</v>
      </c>
      <c r="G54" s="506"/>
      <c r="H54" s="758"/>
    </row>
    <row r="55" spans="1:13" ht="12.75" customHeight="1">
      <c r="A55" s="506" t="s">
        <v>548</v>
      </c>
      <c r="C55" s="754">
        <v>39264</v>
      </c>
      <c r="E55" s="542">
        <v>34</v>
      </c>
      <c r="F55" s="506" t="s">
        <v>409</v>
      </c>
      <c r="G55" s="506"/>
      <c r="H55" s="758"/>
      <c r="J55" s="757"/>
    </row>
    <row r="56" spans="1:13" ht="12.75" customHeight="1">
      <c r="A56" s="506" t="s">
        <v>182</v>
      </c>
      <c r="B56" s="506"/>
      <c r="C56" s="754">
        <v>39114</v>
      </c>
      <c r="D56" s="506"/>
      <c r="E56" s="542">
        <v>109</v>
      </c>
      <c r="F56" s="506" t="s">
        <v>409</v>
      </c>
      <c r="G56" s="506"/>
      <c r="H56" s="758"/>
      <c r="J56" s="757"/>
    </row>
    <row r="57" spans="1:13" ht="12.75" customHeight="1">
      <c r="A57" s="506" t="s">
        <v>549</v>
      </c>
      <c r="B57" s="506"/>
      <c r="C57" s="754">
        <v>38839</v>
      </c>
      <c r="D57" s="506"/>
      <c r="E57" s="542">
        <v>15</v>
      </c>
      <c r="F57" s="506" t="s">
        <v>409</v>
      </c>
      <c r="G57" s="506"/>
      <c r="H57" s="758"/>
    </row>
    <row r="58" spans="1:13" ht="12.75" customHeight="1">
      <c r="A58" s="756" t="s">
        <v>576</v>
      </c>
      <c r="B58" s="506"/>
      <c r="C58" s="754">
        <v>38838</v>
      </c>
      <c r="D58" s="506"/>
      <c r="E58" s="542">
        <v>138</v>
      </c>
      <c r="F58" s="506" t="s">
        <v>409</v>
      </c>
      <c r="G58" s="506"/>
      <c r="J58" s="755"/>
    </row>
    <row r="59" spans="1:13" ht="12.75" customHeight="1">
      <c r="A59" s="506" t="s">
        <v>182</v>
      </c>
      <c r="B59" s="506"/>
      <c r="C59" s="754">
        <v>38749</v>
      </c>
      <c r="D59" s="506"/>
      <c r="E59" s="542">
        <v>110</v>
      </c>
      <c r="F59" s="506" t="s">
        <v>409</v>
      </c>
      <c r="H59" s="753"/>
      <c r="J59" s="755"/>
    </row>
    <row r="60" spans="1:13" ht="12.75" customHeight="1">
      <c r="A60" s="506" t="s">
        <v>228</v>
      </c>
      <c r="B60" s="506"/>
      <c r="C60" s="754">
        <v>38443</v>
      </c>
      <c r="D60" s="506"/>
      <c r="E60" s="542">
        <v>76</v>
      </c>
      <c r="F60" s="506"/>
      <c r="G60" s="753"/>
      <c r="H60" s="753"/>
      <c r="I60" s="730"/>
    </row>
    <row r="61" spans="1:13" ht="12.75" customHeight="1">
      <c r="A61" s="506"/>
      <c r="B61" s="506"/>
      <c r="C61" s="754"/>
      <c r="D61" s="506"/>
      <c r="E61" s="542"/>
      <c r="F61" s="506"/>
      <c r="G61" s="753"/>
      <c r="H61" s="753"/>
      <c r="I61" s="730"/>
    </row>
    <row r="62" spans="1:13" ht="12.75" customHeight="1">
      <c r="A62" s="824" t="s">
        <v>196</v>
      </c>
      <c r="B62" s="730"/>
      <c r="C62" s="730"/>
      <c r="D62" s="730"/>
      <c r="E62" s="730"/>
      <c r="F62" s="730"/>
      <c r="G62" s="554"/>
      <c r="H62" s="554"/>
      <c r="I62" s="730"/>
    </row>
    <row r="63" spans="1:13" ht="12.75" customHeight="1">
      <c r="B63" s="753"/>
      <c r="C63" s="753"/>
      <c r="D63" s="753"/>
      <c r="E63" s="753"/>
      <c r="F63" s="753"/>
      <c r="G63" s="730"/>
      <c r="H63" s="730"/>
      <c r="I63" s="730"/>
    </row>
    <row r="64" spans="1:13" ht="12.75" customHeight="1">
      <c r="A64" s="730"/>
      <c r="B64" s="730"/>
      <c r="C64" s="730"/>
      <c r="D64" s="730"/>
      <c r="E64" s="730"/>
      <c r="F64" s="730"/>
      <c r="G64" s="730"/>
      <c r="H64" s="730"/>
      <c r="I64" s="730"/>
    </row>
    <row r="65" spans="1:13" ht="12.75" customHeight="1">
      <c r="A65" s="752"/>
      <c r="B65" s="730"/>
      <c r="C65" s="730"/>
      <c r="D65" s="730"/>
      <c r="E65" s="730"/>
      <c r="F65" s="730"/>
      <c r="G65" s="730"/>
      <c r="H65" s="730"/>
      <c r="I65" s="730"/>
    </row>
    <row r="66" spans="1:13" ht="12.75" customHeight="1">
      <c r="A66" s="506"/>
    </row>
    <row r="67" spans="1:13" ht="12.75" customHeight="1">
      <c r="A67" s="506"/>
    </row>
    <row r="68" spans="1:13" ht="12.75" customHeight="1">
      <c r="A68" s="554"/>
      <c r="B68" s="554"/>
      <c r="C68" s="554"/>
      <c r="D68" s="554"/>
      <c r="E68" s="554"/>
      <c r="F68" s="554"/>
      <c r="G68" s="554"/>
      <c r="H68" s="554"/>
    </row>
    <row r="69" spans="1:13" ht="12.75" customHeight="1">
      <c r="A69" s="556"/>
      <c r="B69" s="554"/>
      <c r="C69" s="554"/>
      <c r="D69" s="554"/>
      <c r="E69" s="554"/>
      <c r="F69" s="554"/>
      <c r="G69" s="554"/>
      <c r="H69" s="554"/>
    </row>
    <row r="70" spans="1:13" ht="12.75" customHeight="1">
      <c r="A70" s="853"/>
      <c r="B70" s="853"/>
      <c r="C70" s="853"/>
      <c r="D70" s="853"/>
      <c r="E70" s="853"/>
      <c r="F70" s="853"/>
      <c r="G70" s="853"/>
      <c r="H70" s="853"/>
      <c r="J70" s="806"/>
    </row>
    <row r="71" spans="1:13" ht="12.75" customHeight="1">
      <c r="A71" s="853"/>
      <c r="B71" s="853"/>
      <c r="C71" s="853"/>
      <c r="D71" s="853"/>
      <c r="E71" s="853"/>
      <c r="F71" s="853"/>
      <c r="G71" s="853"/>
      <c r="H71" s="853"/>
      <c r="J71" s="749"/>
      <c r="K71" s="806"/>
      <c r="L71" s="806"/>
      <c r="M71" s="806"/>
    </row>
    <row r="72" spans="1:13" ht="12.75" customHeight="1">
      <c r="A72" s="574"/>
      <c r="J72" s="749"/>
      <c r="K72" s="749"/>
      <c r="L72" s="749"/>
      <c r="M72" s="749"/>
    </row>
    <row r="73" spans="1:13" ht="12.75" customHeight="1">
      <c r="A73" s="574"/>
      <c r="J73" s="749"/>
      <c r="K73" s="749"/>
      <c r="L73" s="749"/>
      <c r="M73" s="749"/>
    </row>
    <row r="74" spans="1:13" ht="12.75" customHeight="1">
      <c r="A74" s="751"/>
      <c r="J74" s="749"/>
    </row>
    <row r="75" spans="1:13" ht="12.75" customHeight="1">
      <c r="A75" s="574"/>
      <c r="J75" s="749"/>
      <c r="K75" s="750"/>
      <c r="L75" s="750"/>
      <c r="M75" s="750"/>
    </row>
    <row r="76" spans="1:13" ht="12.75" customHeight="1">
      <c r="A76" s="506"/>
      <c r="J76" s="749"/>
    </row>
    <row r="77" spans="1:13" ht="12.75" customHeight="1">
      <c r="A77" s="854"/>
      <c r="B77" s="854"/>
      <c r="C77" s="854"/>
      <c r="D77" s="854"/>
      <c r="E77" s="854"/>
      <c r="F77" s="854"/>
      <c r="G77" s="854"/>
      <c r="H77" s="854"/>
    </row>
    <row r="78" spans="1:13" ht="12.75" customHeight="1">
      <c r="A78" s="854"/>
      <c r="B78" s="854"/>
      <c r="C78" s="854"/>
      <c r="D78" s="854"/>
      <c r="E78" s="854"/>
      <c r="F78" s="854"/>
      <c r="G78" s="854"/>
      <c r="H78" s="854"/>
      <c r="J78" s="506"/>
    </row>
    <row r="79" spans="1:13" ht="12.75" customHeight="1">
      <c r="A79" s="854"/>
      <c r="B79" s="854"/>
      <c r="C79" s="854"/>
      <c r="D79" s="854"/>
      <c r="E79" s="854"/>
      <c r="F79" s="854"/>
      <c r="G79" s="854"/>
      <c r="H79" s="854"/>
    </row>
    <row r="80" spans="1:13">
      <c r="A80" s="854"/>
      <c r="B80" s="854"/>
      <c r="C80" s="854"/>
      <c r="D80" s="854"/>
      <c r="E80" s="854"/>
      <c r="F80" s="854"/>
      <c r="G80" s="854"/>
      <c r="H80" s="854"/>
    </row>
    <row r="81" spans="1:8" s="510" customFormat="1">
      <c r="A81" s="854"/>
      <c r="B81" s="854"/>
      <c r="C81" s="854"/>
      <c r="D81" s="854"/>
      <c r="E81" s="854"/>
      <c r="F81" s="854"/>
      <c r="G81" s="854"/>
      <c r="H81" s="854"/>
    </row>
    <row r="82" spans="1:8" s="510" customFormat="1">
      <c r="A82" s="854"/>
      <c r="B82" s="854"/>
      <c r="C82" s="854"/>
      <c r="D82" s="854"/>
      <c r="E82" s="854"/>
      <c r="F82" s="854"/>
      <c r="G82" s="854"/>
      <c r="H82" s="854"/>
    </row>
  </sheetData>
  <mergeCells count="24">
    <mergeCell ref="A81:H81"/>
    <mergeCell ref="A82:H82"/>
    <mergeCell ref="A71:H71"/>
    <mergeCell ref="A77:H77"/>
    <mergeCell ref="A78:H78"/>
    <mergeCell ref="A79:H79"/>
    <mergeCell ref="A80:H80"/>
    <mergeCell ref="A36:E37"/>
    <mergeCell ref="A70:H70"/>
    <mergeCell ref="J33:J40"/>
    <mergeCell ref="J43:J48"/>
    <mergeCell ref="J51:J53"/>
    <mergeCell ref="C2:M2"/>
    <mergeCell ref="A7:E11"/>
    <mergeCell ref="J7:J8"/>
    <mergeCell ref="N7:T10"/>
    <mergeCell ref="J11:J13"/>
    <mergeCell ref="N12:T14"/>
    <mergeCell ref="A15:E18"/>
    <mergeCell ref="J15:J19"/>
    <mergeCell ref="A21:E24"/>
    <mergeCell ref="P29:T29"/>
    <mergeCell ref="N17:T25"/>
    <mergeCell ref="J21:J30"/>
  </mergeCells>
  <pageMargins left="0.5" right="0.5" top="0.75" bottom="1" header="0.5" footer="0.5"/>
  <pageSetup scale="50" orientation="landscape" horizontalDpi="300" r:id="rId1"/>
  <headerFooter alignWithMargins="0">
    <oddFooter xml:space="preserve">&amp;R2010 PNW Statistical Report    Page 26     </oddFooter>
  </headerFooter>
</worksheet>
</file>

<file path=xl/worksheets/sheet27.xml><?xml version="1.0" encoding="utf-8"?>
<worksheet xmlns="http://schemas.openxmlformats.org/spreadsheetml/2006/main" xmlns:r="http://schemas.openxmlformats.org/officeDocument/2006/relationships">
  <dimension ref="A1:M54"/>
  <sheetViews>
    <sheetView zoomScale="75" zoomScaleNormal="75" zoomScalePageLayoutView="75" workbookViewId="0"/>
  </sheetViews>
  <sheetFormatPr defaultColWidth="6.7109375" defaultRowHeight="12.75"/>
  <cols>
    <col min="1" max="1" width="3.7109375" style="186" customWidth="1"/>
    <col min="2" max="2" width="55.7109375" style="186" customWidth="1"/>
    <col min="3" max="3" width="2.7109375" style="2" customWidth="1"/>
    <col min="4" max="4" width="21.5703125" style="2" customWidth="1"/>
    <col min="5" max="5" width="2.7109375" style="2" customWidth="1"/>
    <col min="6" max="6" width="14.28515625" style="2" bestFit="1" customWidth="1"/>
    <col min="7" max="7" width="2.7109375" style="2" customWidth="1"/>
    <col min="8" max="8" width="8.7109375" style="2" bestFit="1" customWidth="1"/>
    <col min="9" max="9" width="2.7109375" style="2" customWidth="1"/>
    <col min="10" max="10" width="13" style="2" bestFit="1" customWidth="1"/>
    <col min="11" max="11" width="4.85546875" style="2" customWidth="1"/>
    <col min="12" max="12" width="8.7109375" style="2" bestFit="1" customWidth="1"/>
    <col min="13" max="16384" width="6.7109375" style="2"/>
  </cols>
  <sheetData>
    <row r="1" spans="1:13">
      <c r="A1" s="197" t="s">
        <v>441</v>
      </c>
    </row>
    <row r="2" spans="1:13" ht="12.75" customHeight="1">
      <c r="A2" s="197" t="s">
        <v>97</v>
      </c>
    </row>
    <row r="3" spans="1:13">
      <c r="A3" s="340" t="s">
        <v>551</v>
      </c>
    </row>
    <row r="6" spans="1:13">
      <c r="K6" s="42"/>
    </row>
    <row r="7" spans="1:13" s="119" customFormat="1" ht="32.25" customHeight="1">
      <c r="A7" s="198" t="s">
        <v>689</v>
      </c>
      <c r="B7" s="200"/>
      <c r="D7" s="348" t="s">
        <v>466</v>
      </c>
      <c r="E7" s="199"/>
      <c r="F7" s="209" t="s">
        <v>596</v>
      </c>
      <c r="G7" s="207"/>
      <c r="H7" s="209" t="s">
        <v>552</v>
      </c>
      <c r="I7" s="207"/>
      <c r="J7" s="209" t="s">
        <v>455</v>
      </c>
      <c r="K7" s="156"/>
    </row>
    <row r="9" spans="1:13">
      <c r="A9" s="193"/>
    </row>
    <row r="10" spans="1:13">
      <c r="A10" s="199" t="s">
        <v>320</v>
      </c>
    </row>
    <row r="11" spans="1:13">
      <c r="B11" s="186" t="s">
        <v>346</v>
      </c>
      <c r="C11" s="103"/>
      <c r="D11" s="2" t="s">
        <v>354</v>
      </c>
      <c r="F11" s="39">
        <v>0.29099999999999998</v>
      </c>
      <c r="G11" s="349"/>
      <c r="H11" s="350">
        <v>3</v>
      </c>
      <c r="I11" s="11"/>
      <c r="J11" s="259">
        <v>1146</v>
      </c>
      <c r="M11" s="39"/>
    </row>
    <row r="12" spans="1:13">
      <c r="F12" s="39"/>
      <c r="H12" s="4"/>
      <c r="I12" s="4"/>
      <c r="J12" s="4"/>
      <c r="M12" s="39"/>
    </row>
    <row r="13" spans="1:13">
      <c r="A13" s="199" t="s">
        <v>321</v>
      </c>
      <c r="F13" s="39"/>
      <c r="H13" s="4"/>
      <c r="I13" s="4"/>
      <c r="J13" s="4"/>
      <c r="M13" s="39"/>
    </row>
    <row r="14" spans="1:13">
      <c r="B14" s="186" t="s">
        <v>109</v>
      </c>
      <c r="C14" s="103"/>
      <c r="D14" s="2" t="s">
        <v>355</v>
      </c>
      <c r="F14" s="94">
        <v>1</v>
      </c>
      <c r="G14" s="349"/>
      <c r="H14" s="11">
        <v>3</v>
      </c>
      <c r="I14" s="11"/>
      <c r="J14" s="4">
        <v>560</v>
      </c>
      <c r="M14" s="94"/>
    </row>
    <row r="15" spans="1:13" ht="12.75" customHeight="1">
      <c r="B15" s="186" t="s">
        <v>109</v>
      </c>
      <c r="C15" s="103"/>
      <c r="D15" s="2" t="s">
        <v>355</v>
      </c>
      <c r="F15" s="94">
        <v>0.15</v>
      </c>
      <c r="G15" s="349"/>
      <c r="H15" s="11">
        <v>2</v>
      </c>
      <c r="I15" s="11"/>
      <c r="J15" s="4">
        <v>231</v>
      </c>
      <c r="M15" s="94"/>
    </row>
    <row r="16" spans="1:13">
      <c r="B16" s="186" t="s">
        <v>119</v>
      </c>
      <c r="C16" s="103"/>
      <c r="D16" s="2" t="s">
        <v>356</v>
      </c>
      <c r="F16" s="94">
        <v>1</v>
      </c>
      <c r="G16" s="349"/>
      <c r="H16" s="11">
        <v>3</v>
      </c>
      <c r="I16" s="11"/>
      <c r="J16" s="4">
        <v>647</v>
      </c>
      <c r="M16" s="94"/>
    </row>
    <row r="17" spans="1:13">
      <c r="B17" s="186" t="s">
        <v>111</v>
      </c>
      <c r="C17" s="103"/>
      <c r="D17" s="2" t="s">
        <v>357</v>
      </c>
      <c r="F17" s="94">
        <v>0.14000000000000001</v>
      </c>
      <c r="G17" s="349"/>
      <c r="H17" s="350">
        <v>3</v>
      </c>
      <c r="I17" s="11"/>
      <c r="J17" s="259">
        <v>315</v>
      </c>
      <c r="M17" s="94"/>
    </row>
    <row r="18" spans="1:13">
      <c r="F18" s="94"/>
      <c r="G18" s="4"/>
      <c r="H18" s="351">
        <f>SUM(H14:H17)</f>
        <v>11</v>
      </c>
      <c r="I18" s="11"/>
      <c r="J18" s="259">
        <f>SUM(J14:J17)</f>
        <v>1753</v>
      </c>
      <c r="M18" s="94"/>
    </row>
    <row r="19" spans="1:13">
      <c r="F19" s="94"/>
      <c r="G19" s="4"/>
      <c r="H19" s="4"/>
      <c r="I19" s="4"/>
      <c r="J19" s="4"/>
      <c r="M19" s="94"/>
    </row>
    <row r="20" spans="1:13">
      <c r="A20" s="199" t="s">
        <v>181</v>
      </c>
      <c r="F20" s="94"/>
      <c r="G20" s="4"/>
      <c r="H20" s="4"/>
      <c r="I20" s="4"/>
      <c r="J20" s="4"/>
      <c r="M20" s="94"/>
    </row>
    <row r="21" spans="1:13">
      <c r="B21" s="186" t="s">
        <v>120</v>
      </c>
      <c r="C21" s="103"/>
      <c r="D21" s="2" t="s">
        <v>358</v>
      </c>
      <c r="F21" s="94">
        <v>1</v>
      </c>
      <c r="G21" s="349"/>
      <c r="H21" s="4">
        <v>2</v>
      </c>
      <c r="I21" s="4"/>
      <c r="J21" s="4">
        <v>220</v>
      </c>
      <c r="M21" s="94"/>
    </row>
    <row r="22" spans="1:13">
      <c r="B22" s="186" t="s">
        <v>121</v>
      </c>
      <c r="C22" s="103"/>
      <c r="D22" s="2" t="s">
        <v>359</v>
      </c>
      <c r="F22" s="94">
        <v>1</v>
      </c>
      <c r="G22" s="349"/>
      <c r="H22" s="259">
        <v>2</v>
      </c>
      <c r="I22" s="4"/>
      <c r="J22" s="259">
        <v>210</v>
      </c>
      <c r="M22" s="94"/>
    </row>
    <row r="23" spans="1:13">
      <c r="F23" s="94"/>
      <c r="G23" s="4"/>
      <c r="H23" s="352">
        <f>SUM(H21:H22)</f>
        <v>4</v>
      </c>
      <c r="I23" s="4"/>
      <c r="J23" s="259">
        <f>SUM(J21:J22)</f>
        <v>430</v>
      </c>
      <c r="M23" s="94"/>
    </row>
    <row r="24" spans="1:13">
      <c r="F24" s="94"/>
      <c r="G24" s="4"/>
      <c r="H24" s="4"/>
      <c r="I24" s="4"/>
      <c r="J24" s="4"/>
      <c r="M24" s="94"/>
    </row>
    <row r="25" spans="1:13">
      <c r="A25" s="199" t="s">
        <v>322</v>
      </c>
      <c r="F25" s="94"/>
      <c r="G25" s="4"/>
      <c r="H25" s="4"/>
      <c r="I25" s="4"/>
      <c r="J25" s="4"/>
      <c r="M25" s="94"/>
    </row>
    <row r="26" spans="1:13">
      <c r="B26" s="186" t="s">
        <v>122</v>
      </c>
      <c r="C26" s="103"/>
      <c r="D26" s="2" t="s">
        <v>580</v>
      </c>
      <c r="F26" s="94">
        <v>1</v>
      </c>
      <c r="G26" s="4"/>
      <c r="H26" s="4">
        <v>10</v>
      </c>
      <c r="I26" s="4"/>
      <c r="J26" s="4">
        <v>420</v>
      </c>
      <c r="M26" s="94"/>
    </row>
    <row r="27" spans="1:13">
      <c r="B27" s="186" t="s">
        <v>209</v>
      </c>
      <c r="C27" s="103"/>
      <c r="D27" s="2" t="s">
        <v>360</v>
      </c>
      <c r="F27" s="94">
        <v>1</v>
      </c>
      <c r="G27" s="349"/>
      <c r="H27" s="4">
        <v>6</v>
      </c>
      <c r="I27" s="4"/>
      <c r="J27" s="4">
        <v>243</v>
      </c>
      <c r="M27" s="94"/>
    </row>
    <row r="28" spans="1:13">
      <c r="B28" s="186" t="s">
        <v>116</v>
      </c>
      <c r="C28" s="103"/>
      <c r="D28" s="2" t="s">
        <v>361</v>
      </c>
      <c r="F28" s="94">
        <v>1</v>
      </c>
      <c r="G28" s="349"/>
      <c r="H28" s="4">
        <v>2</v>
      </c>
      <c r="I28" s="4"/>
      <c r="J28" s="4">
        <v>110</v>
      </c>
      <c r="M28" s="94"/>
    </row>
    <row r="29" spans="1:13">
      <c r="B29" s="186" t="s">
        <v>120</v>
      </c>
      <c r="C29" s="103"/>
      <c r="D29" s="2" t="s">
        <v>358</v>
      </c>
      <c r="F29" s="94">
        <v>1</v>
      </c>
      <c r="G29" s="349"/>
      <c r="H29" s="4">
        <v>2</v>
      </c>
      <c r="I29" s="4"/>
      <c r="J29" s="4">
        <v>110</v>
      </c>
      <c r="M29" s="94"/>
    </row>
    <row r="30" spans="1:13">
      <c r="B30" s="186" t="s">
        <v>121</v>
      </c>
      <c r="C30" s="103"/>
      <c r="D30" s="2" t="s">
        <v>359</v>
      </c>
      <c r="F30" s="94">
        <v>1</v>
      </c>
      <c r="G30" s="349"/>
      <c r="H30" s="4">
        <v>3</v>
      </c>
      <c r="I30" s="4"/>
      <c r="J30" s="4">
        <v>189</v>
      </c>
      <c r="M30" s="94"/>
    </row>
    <row r="31" spans="1:13">
      <c r="B31" s="186" t="s">
        <v>123</v>
      </c>
      <c r="C31" s="103"/>
      <c r="D31" s="2" t="s">
        <v>362</v>
      </c>
      <c r="F31" s="94">
        <v>1</v>
      </c>
      <c r="G31" s="349"/>
      <c r="H31" s="4">
        <v>1</v>
      </c>
      <c r="I31" s="4"/>
      <c r="J31" s="4">
        <v>16</v>
      </c>
      <c r="M31" s="94"/>
    </row>
    <row r="32" spans="1:13">
      <c r="F32" s="94"/>
      <c r="G32" s="4"/>
      <c r="H32" s="352">
        <f>SUM(H26:H31)</f>
        <v>24</v>
      </c>
      <c r="I32" s="4"/>
      <c r="J32" s="352">
        <f>SUM(J26:J31)</f>
        <v>1088</v>
      </c>
      <c r="M32" s="94"/>
    </row>
    <row r="33" spans="1:13">
      <c r="F33" s="94"/>
      <c r="G33" s="4"/>
      <c r="H33" s="4"/>
      <c r="I33" s="4"/>
      <c r="J33" s="4"/>
      <c r="M33" s="94"/>
    </row>
    <row r="34" spans="1:13">
      <c r="A34" s="199" t="s">
        <v>323</v>
      </c>
      <c r="F34" s="94"/>
      <c r="G34" s="4"/>
      <c r="H34" s="4"/>
      <c r="I34" s="4"/>
      <c r="J34" s="4"/>
      <c r="M34" s="94"/>
    </row>
    <row r="35" spans="1:13">
      <c r="B35" s="186" t="s">
        <v>124</v>
      </c>
      <c r="C35" s="103"/>
      <c r="D35" s="2" t="s">
        <v>363</v>
      </c>
      <c r="F35" s="94">
        <v>1</v>
      </c>
      <c r="G35" s="349"/>
      <c r="H35" s="4">
        <v>5</v>
      </c>
      <c r="I35" s="4"/>
      <c r="J35" s="4">
        <v>887</v>
      </c>
      <c r="L35" s="4"/>
      <c r="M35" s="94"/>
    </row>
    <row r="36" spans="1:13">
      <c r="B36" s="186" t="s">
        <v>125</v>
      </c>
      <c r="C36" s="103"/>
      <c r="D36" s="2" t="s">
        <v>276</v>
      </c>
      <c r="F36" s="94">
        <v>1</v>
      </c>
      <c r="G36" s="349"/>
      <c r="H36" s="259">
        <v>2</v>
      </c>
      <c r="I36" s="4"/>
      <c r="J36" s="4">
        <v>984</v>
      </c>
      <c r="M36" s="94"/>
    </row>
    <row r="37" spans="1:13">
      <c r="F37" s="94"/>
      <c r="G37" s="4"/>
      <c r="H37" s="352">
        <f>SUM(H35:H36)</f>
        <v>7</v>
      </c>
      <c r="I37" s="4"/>
      <c r="J37" s="352">
        <f>SUM(J35:J36)</f>
        <v>1871</v>
      </c>
      <c r="M37" s="94"/>
    </row>
    <row r="38" spans="1:13">
      <c r="F38" s="94"/>
      <c r="G38" s="4"/>
      <c r="H38" s="4"/>
      <c r="I38" s="4"/>
      <c r="J38" s="4"/>
      <c r="M38" s="94"/>
    </row>
    <row r="39" spans="1:13">
      <c r="A39" s="199" t="s">
        <v>695</v>
      </c>
      <c r="M39" s="94"/>
    </row>
    <row r="40" spans="1:13">
      <c r="A40" s="193"/>
      <c r="B40" s="186" t="s">
        <v>696</v>
      </c>
      <c r="D40" s="589" t="s">
        <v>710</v>
      </c>
      <c r="F40" s="94">
        <v>1</v>
      </c>
      <c r="G40" s="349"/>
      <c r="H40" s="259">
        <v>60</v>
      </c>
      <c r="I40" s="4"/>
      <c r="J40" s="259">
        <v>5</v>
      </c>
      <c r="M40" s="94"/>
    </row>
    <row r="41" spans="1:13">
      <c r="F41" s="4"/>
      <c r="G41" s="4"/>
      <c r="H41" s="4"/>
      <c r="I41" s="4"/>
      <c r="J41" s="4"/>
      <c r="M41" s="39"/>
    </row>
    <row r="42" spans="1:13" ht="13.5" thickBot="1">
      <c r="A42" s="199" t="s">
        <v>368</v>
      </c>
      <c r="F42" s="4"/>
      <c r="G42" s="4"/>
      <c r="H42" s="353">
        <f>H11+H18+H23+H32+H37+H40</f>
        <v>109</v>
      </c>
      <c r="I42" s="4"/>
      <c r="J42" s="353">
        <f>J11+J18+J23+J32+J37+J40</f>
        <v>6293</v>
      </c>
      <c r="M42" s="39"/>
    </row>
    <row r="43" spans="1:13" ht="13.5" thickTop="1">
      <c r="D43" s="43"/>
      <c r="H43" s="4"/>
      <c r="I43" s="4"/>
      <c r="J43" s="4"/>
    </row>
    <row r="45" spans="1:13" ht="12" customHeight="1">
      <c r="A45" s="203" t="s">
        <v>409</v>
      </c>
      <c r="B45" s="203" t="s">
        <v>178</v>
      </c>
      <c r="C45" s="112"/>
      <c r="J45" s="24"/>
    </row>
    <row r="46" spans="1:13">
      <c r="A46" s="2"/>
      <c r="B46" s="203"/>
      <c r="F46" s="855"/>
      <c r="G46" s="855"/>
      <c r="H46" s="855"/>
      <c r="I46" s="855"/>
      <c r="J46" s="855"/>
    </row>
    <row r="54" ht="14.25" customHeight="1"/>
  </sheetData>
  <customSheetViews>
    <customSheetView guid="{78EABF26-D710-4E97-9982-5034BA00DCB2}" scale="75" showPageBreaks="1" printArea="1">
      <pageMargins left="0.5" right="0.5" top="0.75" bottom="0.5" header="0.4" footer="0.25"/>
      <pageSetup scale="50" orientation="landscape" horizontalDpi="300" r:id="rId1"/>
      <headerFooter alignWithMargins="0">
        <oddFooter xml:space="preserve">&amp;R2009 PNW Statistical Report    Page 27   </oddFooter>
      </headerFooter>
    </customSheetView>
    <customSheetView guid="{CF8C0A6A-966E-4199-A69F-838FC137FC7C}" scale="75" showPageBreaks="1" printArea="1">
      <pageMargins left="0.5" right="0.5" top="0.75" bottom="0.5" header="0.4" footer="0.25"/>
      <pageSetup scale="50" orientation="landscape" horizontalDpi="300" r:id="rId2"/>
      <headerFooter alignWithMargins="0">
        <oddFooter xml:space="preserve">&amp;R2009 PNW Statistical Report    Page 27   </oddFooter>
      </headerFooter>
    </customSheetView>
    <customSheetView guid="{00D76137-0065-4878-A5E6-B91DE9FF37CB}" showPageBreaks="1">
      <pageMargins left="0.5" right="0.5" top="0.75" bottom="0.5" header="0.4" footer="0.25"/>
      <pageSetup scale="50" orientation="landscape" horizontalDpi="300" r:id="rId3"/>
      <headerFooter alignWithMargins="0">
        <oddFooter xml:space="preserve">&amp;R2009 PNW Statistical Report    Page 27   </oddFooter>
      </headerFooter>
    </customSheetView>
    <customSheetView guid="{BAD007A0-1EFD-4C2B-B7C5-7AF3F7BE2776}" showPageBreaks="1" view="pageLayout">
      <selection activeCell="L54" sqref="L54"/>
      <pageMargins left="0.5" right="0.5" top="0.75" bottom="1" header="0.5" footer="0.5"/>
      <pageSetup scale="64" orientation="landscape" horizontalDpi="300" r:id="rId4"/>
      <headerFooter alignWithMargins="0">
        <oddFooter xml:space="preserve">&amp;R2010 PNW Statistical Report    Page </oddFooter>
      </headerFooter>
    </customSheetView>
  </customSheetViews>
  <mergeCells count="1">
    <mergeCell ref="F46:J46"/>
  </mergeCells>
  <phoneticPr fontId="10" type="noConversion"/>
  <pageMargins left="0.5" right="0.5" top="0.75" bottom="1" header="0.5" footer="0.5"/>
  <pageSetup scale="50" orientation="landscape" horizontalDpi="300" r:id="rId5"/>
  <headerFooter alignWithMargins="0">
    <oddFooter>&amp;R2010 PNW Statistical Report    Page  27</oddFooter>
  </headerFooter>
</worksheet>
</file>

<file path=xl/worksheets/sheet28.xml><?xml version="1.0" encoding="utf-8"?>
<worksheet xmlns="http://schemas.openxmlformats.org/spreadsheetml/2006/main" xmlns:r="http://schemas.openxmlformats.org/officeDocument/2006/relationships">
  <dimension ref="A1:Z60"/>
  <sheetViews>
    <sheetView zoomScale="75" zoomScaleNormal="75" workbookViewId="0">
      <selection activeCell="B36" sqref="B36"/>
    </sheetView>
  </sheetViews>
  <sheetFormatPr defaultColWidth="10" defaultRowHeight="12.75"/>
  <cols>
    <col min="1" max="1" width="3.7109375" style="306" customWidth="1"/>
    <col min="2" max="2" width="67.7109375" style="306" customWidth="1"/>
    <col min="3" max="3" width="1.28515625" style="604" customWidth="1"/>
    <col min="4" max="4" width="15.7109375" style="604" customWidth="1"/>
    <col min="5" max="5" width="2.5703125" style="604" customWidth="1"/>
    <col min="6" max="7" width="2" style="604" customWidth="1"/>
    <col min="8" max="8" width="15.7109375" style="604" customWidth="1"/>
    <col min="9" max="9" width="2.5703125" style="604" customWidth="1"/>
    <col min="10" max="10" width="2" style="604" customWidth="1"/>
    <col min="11" max="11" width="15.7109375" style="604" customWidth="1"/>
    <col min="12" max="12" width="2.5703125" style="604" customWidth="1"/>
    <col min="13" max="13" width="2" style="604" customWidth="1"/>
    <col min="14" max="14" width="15.7109375" style="604" customWidth="1"/>
    <col min="15" max="15" width="2.5703125" style="604" customWidth="1"/>
    <col min="16" max="16" width="2" style="604" customWidth="1"/>
    <col min="17" max="17" width="15.85546875" style="604" customWidth="1"/>
    <col min="18" max="18" width="2.5703125" style="604" customWidth="1"/>
    <col min="19" max="19" width="2.140625" style="604" customWidth="1"/>
    <col min="20" max="20" width="15.7109375" style="604" customWidth="1"/>
    <col min="21" max="21" width="2.5703125" style="604" customWidth="1"/>
    <col min="22" max="23" width="2.28515625" style="604" customWidth="1"/>
    <col min="24" max="24" width="10.42578125" style="604" customWidth="1"/>
    <col min="25" max="25" width="10.42578125" style="604" bestFit="1" customWidth="1"/>
    <col min="26" max="16384" width="10" style="604"/>
  </cols>
  <sheetData>
    <row r="1" spans="1:23">
      <c r="A1" s="572" t="s">
        <v>441</v>
      </c>
      <c r="C1" s="34"/>
      <c r="D1" s="34"/>
      <c r="E1" s="34"/>
      <c r="F1" s="34"/>
      <c r="G1" s="34"/>
      <c r="J1" s="34"/>
      <c r="M1" s="34"/>
      <c r="O1" s="34"/>
      <c r="P1" s="34"/>
      <c r="W1" s="34"/>
    </row>
    <row r="2" spans="1:23" ht="12.75" customHeight="1">
      <c r="A2" s="572" t="s">
        <v>15</v>
      </c>
      <c r="C2" s="34"/>
      <c r="D2" s="34"/>
      <c r="E2" s="34"/>
      <c r="F2" s="34"/>
      <c r="G2" s="34"/>
      <c r="J2" s="34"/>
      <c r="M2" s="34"/>
      <c r="O2" s="34"/>
      <c r="P2" s="34"/>
      <c r="W2" s="34"/>
    </row>
    <row r="3" spans="1:23" ht="12.75" customHeight="1">
      <c r="A3" s="307"/>
      <c r="C3" s="34"/>
      <c r="D3" s="34"/>
      <c r="E3" s="34"/>
      <c r="F3" s="34"/>
      <c r="G3" s="34"/>
      <c r="J3" s="34"/>
      <c r="M3" s="34"/>
      <c r="N3" s="604" t="s">
        <v>464</v>
      </c>
      <c r="O3" s="34"/>
      <c r="P3" s="34"/>
      <c r="W3" s="34"/>
    </row>
    <row r="5" spans="1:23">
      <c r="A5" s="510"/>
      <c r="C5" s="506"/>
      <c r="D5" s="506"/>
      <c r="E5" s="506"/>
      <c r="F5" s="506"/>
      <c r="G5" s="506"/>
      <c r="H5" s="506"/>
      <c r="I5" s="506"/>
      <c r="J5" s="506"/>
      <c r="K5" s="506"/>
      <c r="L5" s="506"/>
      <c r="M5" s="506"/>
      <c r="N5" s="506"/>
      <c r="O5" s="506"/>
      <c r="P5" s="506"/>
      <c r="Q5" s="570"/>
      <c r="R5" s="570"/>
      <c r="S5" s="570"/>
      <c r="T5" s="570"/>
      <c r="U5" s="570"/>
      <c r="V5" s="570"/>
      <c r="W5" s="570"/>
    </row>
    <row r="6" spans="1:23" s="34" customFormat="1">
      <c r="A6" s="569" t="s">
        <v>133</v>
      </c>
      <c r="B6" s="307"/>
      <c r="C6" s="506"/>
      <c r="D6" s="723">
        <v>2010</v>
      </c>
      <c r="E6" s="506"/>
      <c r="F6" s="559"/>
      <c r="G6" s="506"/>
      <c r="H6" s="722">
        <v>2009</v>
      </c>
      <c r="I6" s="738"/>
      <c r="J6" s="506"/>
      <c r="K6" s="722">
        <v>2008</v>
      </c>
      <c r="L6" s="738"/>
      <c r="M6" s="510"/>
      <c r="N6" s="722">
        <v>2007</v>
      </c>
      <c r="O6" s="738"/>
      <c r="Q6" s="722">
        <v>2006</v>
      </c>
      <c r="R6" s="738"/>
      <c r="S6" s="738"/>
      <c r="T6" s="722">
        <v>2005</v>
      </c>
      <c r="U6" s="738"/>
      <c r="V6" s="738"/>
      <c r="W6" s="641"/>
    </row>
    <row r="7" spans="1:23">
      <c r="F7" s="614"/>
      <c r="W7" s="631"/>
    </row>
    <row r="8" spans="1:23">
      <c r="A8" s="308" t="s">
        <v>4</v>
      </c>
      <c r="C8" s="34"/>
      <c r="D8" s="41"/>
      <c r="E8" s="34"/>
      <c r="F8" s="371"/>
      <c r="G8" s="34"/>
      <c r="H8" s="631"/>
      <c r="J8" s="34"/>
      <c r="K8" s="631"/>
      <c r="M8" s="34"/>
      <c r="N8" s="631"/>
      <c r="R8" s="34"/>
      <c r="S8" s="34"/>
      <c r="W8" s="41"/>
    </row>
    <row r="9" spans="1:23">
      <c r="A9" s="730" t="s">
        <v>295</v>
      </c>
      <c r="B9" s="730"/>
      <c r="D9" s="34"/>
      <c r="F9" s="614"/>
      <c r="W9" s="631"/>
    </row>
    <row r="10" spans="1:23">
      <c r="A10" s="730"/>
      <c r="B10" s="730" t="s">
        <v>246</v>
      </c>
      <c r="D10" s="277">
        <v>9079181</v>
      </c>
      <c r="F10" s="614"/>
      <c r="H10" s="613">
        <v>8922598</v>
      </c>
      <c r="K10" s="613">
        <v>8511905</v>
      </c>
      <c r="N10" s="613">
        <v>7793676</v>
      </c>
      <c r="Q10" s="613">
        <v>6987559</v>
      </c>
      <c r="R10" s="34"/>
      <c r="S10" s="34"/>
      <c r="T10" s="613">
        <v>7508820</v>
      </c>
      <c r="W10" s="144"/>
    </row>
    <row r="11" spans="1:23">
      <c r="A11" s="730"/>
      <c r="B11" s="730" t="s">
        <v>247</v>
      </c>
      <c r="D11" s="277">
        <v>12383400</v>
      </c>
      <c r="F11" s="614"/>
      <c r="H11" s="613">
        <v>12510173</v>
      </c>
      <c r="K11" s="613">
        <v>13165722</v>
      </c>
      <c r="N11" s="613">
        <v>13342241</v>
      </c>
      <c r="Q11" s="613">
        <v>13175265</v>
      </c>
      <c r="R11" s="34"/>
      <c r="S11" s="34"/>
      <c r="T11" s="613">
        <v>13060080</v>
      </c>
      <c r="W11" s="144"/>
    </row>
    <row r="12" spans="1:23">
      <c r="A12" s="730"/>
      <c r="B12" s="730" t="s">
        <v>248</v>
      </c>
      <c r="D12" s="277">
        <v>51640</v>
      </c>
      <c r="F12" s="614"/>
      <c r="H12" s="613">
        <v>144810</v>
      </c>
      <c r="K12" s="613">
        <v>106212</v>
      </c>
      <c r="N12" s="613">
        <v>266108</v>
      </c>
      <c r="Q12" s="613">
        <v>183003</v>
      </c>
      <c r="R12" s="34"/>
      <c r="S12" s="34"/>
      <c r="T12" s="613">
        <v>182670</v>
      </c>
      <c r="W12" s="144"/>
    </row>
    <row r="13" spans="1:23">
      <c r="A13" s="730" t="s">
        <v>296</v>
      </c>
      <c r="B13" s="730"/>
      <c r="D13" s="77"/>
      <c r="F13" s="614"/>
      <c r="H13" s="514"/>
      <c r="K13" s="613"/>
      <c r="N13" s="613"/>
      <c r="Q13" s="613"/>
      <c r="R13" s="34"/>
      <c r="S13" s="34"/>
      <c r="T13" s="613"/>
      <c r="W13" s="144"/>
    </row>
    <row r="14" spans="1:23">
      <c r="A14" s="730"/>
      <c r="B14" s="730" t="s">
        <v>250</v>
      </c>
      <c r="D14" s="277">
        <v>211662</v>
      </c>
      <c r="F14" s="614"/>
      <c r="H14" s="613">
        <v>258764</v>
      </c>
      <c r="K14" s="613">
        <v>276897</v>
      </c>
      <c r="N14" s="613">
        <v>188280</v>
      </c>
      <c r="Q14" s="613">
        <v>151057</v>
      </c>
      <c r="R14" s="34"/>
      <c r="S14" s="34"/>
      <c r="T14" s="613">
        <v>114598</v>
      </c>
      <c r="W14" s="144"/>
    </row>
    <row r="15" spans="1:23">
      <c r="A15" s="730"/>
      <c r="B15" s="730" t="s">
        <v>249</v>
      </c>
      <c r="D15" s="277">
        <v>782</v>
      </c>
      <c r="F15" s="614"/>
      <c r="H15" s="613">
        <v>1456</v>
      </c>
      <c r="K15" s="613">
        <v>1583</v>
      </c>
      <c r="N15" s="514">
        <v>1273</v>
      </c>
      <c r="Q15" s="514">
        <v>1806</v>
      </c>
      <c r="R15" s="34"/>
      <c r="S15" s="34"/>
      <c r="T15" s="514">
        <v>719</v>
      </c>
      <c r="W15" s="144"/>
    </row>
    <row r="16" spans="1:23">
      <c r="A16" s="730" t="s">
        <v>297</v>
      </c>
      <c r="B16" s="730"/>
      <c r="D16" s="77"/>
      <c r="F16" s="614"/>
      <c r="H16" s="514"/>
      <c r="K16" s="613"/>
      <c r="R16" s="34"/>
      <c r="S16" s="34"/>
      <c r="W16" s="144"/>
    </row>
    <row r="17" spans="1:26">
      <c r="A17" s="730"/>
      <c r="B17" s="730" t="s">
        <v>248</v>
      </c>
      <c r="D17" s="277">
        <v>5092304</v>
      </c>
      <c r="F17" s="614"/>
      <c r="H17" s="613">
        <v>5526783</v>
      </c>
      <c r="K17" s="613">
        <v>5961379</v>
      </c>
      <c r="N17" s="513">
        <v>6235779</v>
      </c>
      <c r="Q17" s="513">
        <v>6967368</v>
      </c>
      <c r="R17" s="34"/>
      <c r="S17" s="34"/>
      <c r="T17" s="513">
        <v>3051405</v>
      </c>
      <c r="W17" s="144"/>
    </row>
    <row r="18" spans="1:26">
      <c r="A18" s="730" t="s">
        <v>298</v>
      </c>
      <c r="B18" s="730"/>
      <c r="D18" s="277">
        <v>8737</v>
      </c>
      <c r="F18" s="614"/>
      <c r="H18" s="613">
        <v>9787</v>
      </c>
      <c r="K18" s="613">
        <v>10404</v>
      </c>
      <c r="N18" s="615">
        <v>11227</v>
      </c>
      <c r="Q18" s="615">
        <v>10137</v>
      </c>
      <c r="R18" s="34"/>
      <c r="S18" s="34"/>
      <c r="T18" s="615">
        <v>20601</v>
      </c>
      <c r="W18" s="144"/>
    </row>
    <row r="19" spans="1:26">
      <c r="A19" s="730"/>
      <c r="B19" s="730" t="s">
        <v>251</v>
      </c>
      <c r="D19" s="309">
        <f>SUM(D10:D18)</f>
        <v>26827706</v>
      </c>
      <c r="F19" s="614"/>
      <c r="H19" s="616">
        <f>SUM(H10:H18)</f>
        <v>27374371</v>
      </c>
      <c r="K19" s="616">
        <f>SUM(K10:K18)</f>
        <v>28034102</v>
      </c>
      <c r="N19" s="616">
        <f>SUM(N10:N18)</f>
        <v>27838584</v>
      </c>
      <c r="Q19" s="616">
        <f>SUM(Q10:Q18)</f>
        <v>27476195</v>
      </c>
      <c r="R19" s="34"/>
      <c r="S19" s="34"/>
      <c r="T19" s="616">
        <v>23938893</v>
      </c>
      <c r="W19" s="144"/>
    </row>
    <row r="20" spans="1:26">
      <c r="A20" s="730" t="s">
        <v>299</v>
      </c>
      <c r="B20" s="730"/>
      <c r="D20" s="66"/>
      <c r="F20" s="614"/>
      <c r="H20" s="513"/>
      <c r="K20" s="513"/>
      <c r="N20" s="513"/>
      <c r="Q20" s="513"/>
      <c r="R20" s="34"/>
      <c r="S20" s="34"/>
      <c r="T20" s="513"/>
      <c r="W20" s="144"/>
    </row>
    <row r="21" spans="1:26">
      <c r="A21" s="730"/>
      <c r="B21" s="730" t="s">
        <v>252</v>
      </c>
      <c r="D21" s="66">
        <v>5429394</v>
      </c>
      <c r="F21" s="614"/>
      <c r="H21" s="513">
        <v>5099719</v>
      </c>
      <c r="K21" s="513">
        <v>5028292</v>
      </c>
      <c r="N21" s="513">
        <v>5388328</v>
      </c>
      <c r="Q21" s="513">
        <v>4290839</v>
      </c>
      <c r="R21" s="34"/>
      <c r="S21" s="34"/>
      <c r="T21" s="513">
        <v>6181170</v>
      </c>
      <c r="W21" s="144"/>
      <c r="Y21" s="638"/>
    </row>
    <row r="22" spans="1:26">
      <c r="A22" s="730"/>
      <c r="B22" s="730" t="s">
        <v>253</v>
      </c>
      <c r="D22" s="269">
        <v>1523514</v>
      </c>
      <c r="F22" s="614"/>
      <c r="H22" s="550">
        <v>1989771</v>
      </c>
      <c r="K22" s="550">
        <v>2125452</v>
      </c>
      <c r="N22" s="550">
        <v>3057263</v>
      </c>
      <c r="Q22" s="550">
        <v>10519636</v>
      </c>
      <c r="R22" s="34"/>
      <c r="S22" s="34"/>
      <c r="T22" s="550">
        <v>19648998</v>
      </c>
      <c r="W22" s="144"/>
      <c r="Y22" s="638"/>
    </row>
    <row r="23" spans="1:26">
      <c r="A23" s="730"/>
      <c r="B23" s="730" t="s">
        <v>425</v>
      </c>
      <c r="D23" s="275">
        <v>6952908</v>
      </c>
      <c r="F23" s="614"/>
      <c r="H23" s="548">
        <f>SUM(H21:H22)</f>
        <v>7089490</v>
      </c>
      <c r="K23" s="548">
        <f>SUM(K21:K22)</f>
        <v>7153744</v>
      </c>
      <c r="N23" s="548">
        <f>SUM(N21:N22)</f>
        <v>8445591</v>
      </c>
      <c r="Q23" s="548">
        <f>SUM(Q21:Q22)</f>
        <v>14810475</v>
      </c>
      <c r="R23" s="34"/>
      <c r="S23" s="34"/>
      <c r="T23" s="548">
        <v>25830168</v>
      </c>
      <c r="W23" s="144"/>
    </row>
    <row r="24" spans="1:26" ht="13.5" thickBot="1">
      <c r="A24" s="730" t="s">
        <v>324</v>
      </c>
      <c r="B24" s="730"/>
      <c r="D24" s="310">
        <v>33780614</v>
      </c>
      <c r="F24" s="614"/>
      <c r="H24" s="618">
        <f>H19+H23</f>
        <v>34463861</v>
      </c>
      <c r="K24" s="618">
        <f>K19+K23</f>
        <v>35187846</v>
      </c>
      <c r="N24" s="618">
        <f>N19+N23</f>
        <v>36284175</v>
      </c>
      <c r="Q24" s="618">
        <f>Q19+Q23</f>
        <v>42286670</v>
      </c>
      <c r="R24" s="34"/>
      <c r="S24" s="34"/>
      <c r="T24" s="618">
        <v>49769061</v>
      </c>
      <c r="W24" s="144"/>
    </row>
    <row r="25" spans="1:26" ht="13.5" thickTop="1">
      <c r="B25" s="797"/>
      <c r="D25" s="66"/>
      <c r="F25" s="614"/>
      <c r="H25" s="513"/>
      <c r="K25" s="513"/>
      <c r="N25" s="513"/>
      <c r="Q25" s="513"/>
      <c r="R25" s="34"/>
      <c r="S25" s="34"/>
      <c r="T25" s="513"/>
      <c r="W25" s="144"/>
    </row>
    <row r="26" spans="1:26">
      <c r="A26" s="308" t="s">
        <v>651</v>
      </c>
      <c r="C26" s="34"/>
      <c r="D26" s="66"/>
      <c r="E26" s="34"/>
      <c r="F26" s="371"/>
      <c r="G26" s="34"/>
      <c r="H26" s="513"/>
      <c r="J26" s="34"/>
      <c r="K26" s="513"/>
      <c r="M26" s="34"/>
      <c r="N26" s="513"/>
      <c r="Q26" s="513"/>
      <c r="R26" s="34"/>
      <c r="S26" s="34"/>
      <c r="T26" s="513"/>
      <c r="W26" s="145"/>
    </row>
    <row r="27" spans="1:26">
      <c r="A27" s="730" t="s">
        <v>300</v>
      </c>
      <c r="B27" s="730"/>
      <c r="D27" s="311">
        <v>27709463</v>
      </c>
      <c r="F27" s="614"/>
      <c r="H27" s="620">
        <v>28173296</v>
      </c>
      <c r="K27" s="620">
        <v>28793588</v>
      </c>
      <c r="N27" s="620">
        <v>29171321</v>
      </c>
      <c r="Q27" s="620">
        <v>27970397</v>
      </c>
      <c r="R27" s="34"/>
      <c r="S27" s="34"/>
      <c r="T27" s="620">
        <v>26477551</v>
      </c>
      <c r="W27" s="144"/>
    </row>
    <row r="28" spans="1:26">
      <c r="A28" s="730" t="s">
        <v>301</v>
      </c>
      <c r="B28" s="730"/>
      <c r="D28" s="311">
        <v>4163051</v>
      </c>
      <c r="F28" s="614"/>
      <c r="H28" s="620">
        <v>4112080</v>
      </c>
      <c r="K28" s="620">
        <v>4157580</v>
      </c>
      <c r="N28" s="620">
        <v>4588140</v>
      </c>
      <c r="Q28" s="620">
        <v>12021407</v>
      </c>
      <c r="R28" s="34"/>
      <c r="S28" s="34"/>
      <c r="T28" s="620">
        <v>20346463</v>
      </c>
      <c r="W28" s="144"/>
    </row>
    <row r="29" spans="1:26">
      <c r="A29" s="730" t="s">
        <v>302</v>
      </c>
      <c r="B29" s="730"/>
      <c r="D29" s="312">
        <v>1908100</v>
      </c>
      <c r="F29" s="614"/>
      <c r="H29" s="621">
        <f>H30-SUM(H27:H28)</f>
        <v>2178485</v>
      </c>
      <c r="K29" s="621">
        <v>2236678</v>
      </c>
      <c r="N29" s="621">
        <v>2524714</v>
      </c>
      <c r="Q29" s="621">
        <v>2294866</v>
      </c>
      <c r="R29" s="34"/>
      <c r="S29" s="34"/>
      <c r="T29" s="621">
        <v>2945047</v>
      </c>
      <c r="W29" s="144"/>
    </row>
    <row r="30" spans="1:26" ht="13.5" thickBot="1">
      <c r="A30" s="730" t="s">
        <v>315</v>
      </c>
      <c r="B30" s="730"/>
      <c r="D30" s="313">
        <v>33780614</v>
      </c>
      <c r="F30" s="614"/>
      <c r="H30" s="622">
        <f>H24</f>
        <v>34463861</v>
      </c>
      <c r="K30" s="622">
        <f>SUM(K27:K29)</f>
        <v>35187846</v>
      </c>
      <c r="N30" s="622">
        <f>SUM(N27:N29)</f>
        <v>36284175</v>
      </c>
      <c r="Q30" s="622">
        <f>SUM(Q27:Q29)</f>
        <v>42286670</v>
      </c>
      <c r="R30" s="34"/>
      <c r="S30" s="34"/>
      <c r="T30" s="622">
        <v>49769061</v>
      </c>
      <c r="W30" s="144"/>
    </row>
    <row r="31" spans="1:26" ht="13.5" thickTop="1">
      <c r="D31" s="314"/>
      <c r="F31" s="614"/>
      <c r="H31" s="626"/>
      <c r="K31" s="626"/>
      <c r="N31" s="626"/>
      <c r="Q31" s="626"/>
      <c r="R31" s="34"/>
      <c r="S31" s="34"/>
      <c r="T31" s="626"/>
      <c r="W31" s="146"/>
    </row>
    <row r="32" spans="1:26">
      <c r="A32" s="308" t="s">
        <v>5</v>
      </c>
      <c r="C32" s="34"/>
      <c r="D32" s="314"/>
      <c r="E32" s="34"/>
      <c r="F32" s="371"/>
      <c r="G32" s="34"/>
      <c r="H32" s="626"/>
      <c r="J32" s="34"/>
      <c r="K32" s="626"/>
      <c r="M32" s="34"/>
      <c r="N32" s="626"/>
      <c r="Q32" s="626"/>
      <c r="R32" s="34"/>
      <c r="S32" s="34"/>
      <c r="T32" s="626"/>
      <c r="W32" s="147"/>
      <c r="Z32" s="796"/>
    </row>
    <row r="33" spans="1:24">
      <c r="B33" s="730" t="s">
        <v>254</v>
      </c>
      <c r="D33" s="343">
        <f>(D10/D24)*100</f>
        <v>26.876897501034176</v>
      </c>
      <c r="E33" s="41" t="s">
        <v>444</v>
      </c>
      <c r="F33" s="614"/>
      <c r="H33" s="795">
        <v>25.9</v>
      </c>
      <c r="I33" s="631" t="s">
        <v>444</v>
      </c>
      <c r="K33" s="795">
        <f>(K10/K24)*100</f>
        <v>24.189900683321166</v>
      </c>
      <c r="L33" s="631" t="s">
        <v>444</v>
      </c>
      <c r="N33" s="795">
        <f>(N10/N24)*100</f>
        <v>21.47954583506446</v>
      </c>
      <c r="O33" s="631" t="s">
        <v>444</v>
      </c>
      <c r="Q33" s="795">
        <f>(Q10/Q24)*100</f>
        <v>16.524259299680015</v>
      </c>
      <c r="R33" s="41" t="s">
        <v>444</v>
      </c>
      <c r="S33" s="41"/>
      <c r="T33" s="795">
        <v>15.087325035125737</v>
      </c>
      <c r="U33" s="631" t="s">
        <v>444</v>
      </c>
      <c r="V33" s="631"/>
      <c r="W33" s="146"/>
      <c r="X33" s="639"/>
    </row>
    <row r="34" spans="1:24">
      <c r="B34" s="730" t="s">
        <v>247</v>
      </c>
      <c r="D34" s="343">
        <f>((D11/D24)*100)-0.1</f>
        <v>36.558303487319684</v>
      </c>
      <c r="E34" s="41"/>
      <c r="F34" s="614"/>
      <c r="H34" s="795">
        <v>36.299999999999997</v>
      </c>
      <c r="I34" s="631"/>
      <c r="K34" s="795">
        <f>(K11/K24)*100</f>
        <v>37.415538308312478</v>
      </c>
      <c r="L34" s="631"/>
      <c r="N34" s="795">
        <f>(N11/N24)*100</f>
        <v>36.771515405820857</v>
      </c>
      <c r="O34" s="631"/>
      <c r="Q34" s="795">
        <f>(Q11/Q24)*100</f>
        <v>31.157017093093405</v>
      </c>
      <c r="R34" s="41"/>
      <c r="S34" s="41"/>
      <c r="T34" s="795">
        <v>26.241363082980406</v>
      </c>
      <c r="U34" s="631"/>
      <c r="V34" s="631"/>
      <c r="W34" s="146"/>
      <c r="X34" s="639"/>
    </row>
    <row r="35" spans="1:24">
      <c r="B35" s="730" t="s">
        <v>250</v>
      </c>
      <c r="D35" s="344">
        <f>((D12+D14+D17)/D24)*100</f>
        <v>15.854081278688422</v>
      </c>
      <c r="E35" s="41"/>
      <c r="F35" s="614"/>
      <c r="H35" s="794">
        <v>17.2</v>
      </c>
      <c r="I35" s="631"/>
      <c r="K35" s="794">
        <f>((K12+K14+K17)/K24)*100</f>
        <v>18.030339225651947</v>
      </c>
      <c r="L35" s="631"/>
      <c r="N35" s="794">
        <f>((N12+N14+N17)/N24)*100</f>
        <v>18.438250284042564</v>
      </c>
      <c r="O35" s="631"/>
      <c r="Q35" s="794">
        <f>((Q12+Q14+Q17)/Q24)*100</f>
        <v>17.26650029430078</v>
      </c>
      <c r="R35" s="41"/>
      <c r="S35" s="41"/>
      <c r="T35" s="794">
        <v>6.8</v>
      </c>
      <c r="U35" s="631"/>
      <c r="V35" s="631"/>
      <c r="W35" s="146"/>
      <c r="X35" s="639"/>
    </row>
    <row r="36" spans="1:24">
      <c r="B36" s="730" t="s">
        <v>255</v>
      </c>
      <c r="D36" s="314">
        <v>0</v>
      </c>
      <c r="E36" s="41"/>
      <c r="F36" s="614"/>
      <c r="H36" s="626">
        <v>0</v>
      </c>
      <c r="I36" s="631"/>
      <c r="K36" s="626">
        <v>0</v>
      </c>
      <c r="L36" s="631"/>
      <c r="N36" s="626">
        <v>0</v>
      </c>
      <c r="O36" s="631"/>
      <c r="Q36" s="793">
        <v>0</v>
      </c>
      <c r="R36" s="41"/>
      <c r="S36" s="41"/>
      <c r="T36" s="626">
        <v>0</v>
      </c>
      <c r="U36" s="631"/>
      <c r="V36" s="631"/>
      <c r="W36" s="146"/>
      <c r="X36" s="639"/>
    </row>
    <row r="37" spans="1:24">
      <c r="B37" s="730" t="s">
        <v>256</v>
      </c>
      <c r="D37" s="345">
        <f>(D23/D24)*100</f>
        <v>20.582538849057038</v>
      </c>
      <c r="E37" s="41"/>
      <c r="F37" s="614"/>
      <c r="H37" s="792">
        <v>20.6</v>
      </c>
      <c r="I37" s="631"/>
      <c r="K37" s="792">
        <v>20.399999999999999</v>
      </c>
      <c r="L37" s="631"/>
      <c r="N37" s="792">
        <f>(N23/N24)*100</f>
        <v>23.276238194750189</v>
      </c>
      <c r="O37" s="631"/>
      <c r="Q37" s="792">
        <f>(Q23/Q24)*100</f>
        <v>35.02398037017339</v>
      </c>
      <c r="R37" s="41"/>
      <c r="S37" s="41"/>
      <c r="T37" s="792">
        <v>51.900050917175236</v>
      </c>
      <c r="U37" s="631"/>
      <c r="V37" s="631"/>
      <c r="W37" s="146"/>
      <c r="X37" s="639"/>
    </row>
    <row r="38" spans="1:24" ht="13.5" thickBot="1">
      <c r="A38" s="730" t="s">
        <v>350</v>
      </c>
      <c r="D38" s="346">
        <v>100</v>
      </c>
      <c r="E38" s="34" t="s">
        <v>444</v>
      </c>
      <c r="F38" s="614"/>
      <c r="H38" s="791">
        <f>SUM(H33:H37)</f>
        <v>100</v>
      </c>
      <c r="I38" s="604" t="s">
        <v>444</v>
      </c>
      <c r="K38" s="791">
        <f>SUM(K33:K37)</f>
        <v>100.03577821728558</v>
      </c>
      <c r="L38" s="604" t="s">
        <v>444</v>
      </c>
      <c r="N38" s="791">
        <f>SUM(N33:N37)</f>
        <v>99.96554971967808</v>
      </c>
      <c r="O38" s="604" t="s">
        <v>444</v>
      </c>
      <c r="Q38" s="791">
        <f>SUM(Q33:Q37)</f>
        <v>99.971757057247586</v>
      </c>
      <c r="R38" s="34" t="s">
        <v>444</v>
      </c>
      <c r="S38" s="34"/>
      <c r="T38" s="791">
        <v>100</v>
      </c>
      <c r="U38" s="604" t="s">
        <v>444</v>
      </c>
      <c r="W38" s="146"/>
    </row>
    <row r="39" spans="1:24" ht="13.5" thickTop="1">
      <c r="D39" s="34"/>
      <c r="W39" s="631"/>
    </row>
    <row r="40" spans="1:24">
      <c r="A40" s="789" t="s">
        <v>243</v>
      </c>
      <c r="B40" s="789" t="s">
        <v>242</v>
      </c>
      <c r="C40" s="637"/>
      <c r="D40" s="790"/>
      <c r="E40" s="637"/>
      <c r="F40" s="637"/>
      <c r="G40" s="637"/>
      <c r="H40" s="637"/>
      <c r="I40" s="637"/>
      <c r="J40" s="637"/>
      <c r="K40" s="637"/>
      <c r="L40" s="637"/>
      <c r="M40" s="637"/>
      <c r="N40" s="637"/>
      <c r="O40" s="637"/>
      <c r="Q40" s="637"/>
      <c r="R40" s="637"/>
      <c r="S40" s="637"/>
      <c r="T40" s="637"/>
      <c r="U40" s="637"/>
      <c r="V40" s="637"/>
      <c r="W40" s="637"/>
    </row>
    <row r="41" spans="1:24">
      <c r="A41" s="789" t="s">
        <v>245</v>
      </c>
      <c r="B41" s="789" t="s">
        <v>244</v>
      </c>
      <c r="D41" s="416"/>
    </row>
    <row r="42" spans="1:24">
      <c r="A42" s="789"/>
      <c r="B42" s="789"/>
      <c r="D42" s="788"/>
    </row>
    <row r="43" spans="1:24">
      <c r="D43" s="416"/>
    </row>
    <row r="44" spans="1:24">
      <c r="D44" s="34"/>
    </row>
    <row r="45" spans="1:24">
      <c r="A45" s="572" t="s">
        <v>441</v>
      </c>
      <c r="D45" s="34"/>
    </row>
    <row r="46" spans="1:24">
      <c r="A46" s="572" t="s">
        <v>219</v>
      </c>
      <c r="D46" s="34"/>
      <c r="Q46" s="638"/>
      <c r="T46" s="638"/>
    </row>
    <row r="47" spans="1:24">
      <c r="A47" s="571" t="s">
        <v>130</v>
      </c>
      <c r="D47" s="34"/>
      <c r="Q47" s="638"/>
      <c r="T47" s="638"/>
    </row>
    <row r="48" spans="1:24">
      <c r="A48" s="571"/>
      <c r="D48" s="34"/>
      <c r="Q48" s="638"/>
      <c r="T48" s="638"/>
    </row>
    <row r="49" spans="1:22">
      <c r="D49" s="34"/>
    </row>
    <row r="50" spans="1:22">
      <c r="A50" s="510"/>
      <c r="D50" s="34"/>
    </row>
    <row r="51" spans="1:22">
      <c r="A51" s="569" t="s">
        <v>133</v>
      </c>
      <c r="B51" s="307"/>
      <c r="D51" s="723">
        <v>2010</v>
      </c>
      <c r="F51" s="614"/>
      <c r="H51" s="722">
        <v>2009</v>
      </c>
      <c r="I51" s="738"/>
      <c r="K51" s="722">
        <v>2008</v>
      </c>
      <c r="L51" s="738"/>
      <c r="M51" s="510"/>
      <c r="N51" s="722">
        <v>2007</v>
      </c>
      <c r="O51" s="738"/>
      <c r="Q51" s="722">
        <v>2006</v>
      </c>
      <c r="R51" s="306"/>
      <c r="S51" s="306"/>
      <c r="T51" s="722">
        <v>2005</v>
      </c>
      <c r="U51" s="306"/>
      <c r="V51" s="306"/>
    </row>
    <row r="52" spans="1:22">
      <c r="D52" s="34"/>
      <c r="F52" s="614"/>
    </row>
    <row r="53" spans="1:22" ht="13.5" customHeight="1">
      <c r="A53" s="856" t="s">
        <v>153</v>
      </c>
      <c r="B53" s="856"/>
      <c r="D53" s="290">
        <v>-87291</v>
      </c>
      <c r="F53" s="614"/>
      <c r="H53" s="787">
        <v>7984</v>
      </c>
      <c r="I53" s="786"/>
      <c r="K53" s="787">
        <v>110928</v>
      </c>
      <c r="L53" s="786"/>
      <c r="M53" s="786"/>
      <c r="N53" s="787">
        <v>160268</v>
      </c>
      <c r="O53" s="786"/>
      <c r="Q53" s="787">
        <v>172756</v>
      </c>
      <c r="T53" s="787">
        <v>0</v>
      </c>
    </row>
    <row r="54" spans="1:22">
      <c r="A54" s="856" t="s">
        <v>570</v>
      </c>
      <c r="B54" s="856"/>
      <c r="D54" s="277">
        <v>-93131.521999999997</v>
      </c>
      <c r="F54" s="614"/>
      <c r="H54" s="613">
        <v>51742</v>
      </c>
      <c r="K54" s="613">
        <v>78271</v>
      </c>
      <c r="N54" s="613">
        <v>188928</v>
      </c>
      <c r="Q54" s="613">
        <v>244623</v>
      </c>
      <c r="T54" s="613">
        <v>170956</v>
      </c>
    </row>
    <row r="55" spans="1:22">
      <c r="A55" s="857" t="s">
        <v>239</v>
      </c>
      <c r="B55" s="857"/>
      <c r="D55" s="77">
        <v>0</v>
      </c>
      <c r="F55" s="614"/>
      <c r="H55" s="514">
        <v>0</v>
      </c>
      <c r="K55" s="514">
        <v>0</v>
      </c>
      <c r="N55" s="613">
        <v>-14370</v>
      </c>
      <c r="Q55" s="514">
        <v>0</v>
      </c>
      <c r="T55" s="514">
        <v>0</v>
      </c>
    </row>
    <row r="56" spans="1:22">
      <c r="A56" s="857" t="s">
        <v>160</v>
      </c>
      <c r="B56" s="857"/>
      <c r="D56" s="77">
        <v>0</v>
      </c>
      <c r="F56" s="614"/>
      <c r="H56" s="514">
        <v>0</v>
      </c>
      <c r="K56" s="514">
        <v>1911</v>
      </c>
      <c r="N56" s="514">
        <v>7208</v>
      </c>
      <c r="Q56" s="514">
        <v>8226</v>
      </c>
      <c r="T56" s="514">
        <v>1800</v>
      </c>
    </row>
    <row r="57" spans="1:22">
      <c r="A57" s="857" t="s">
        <v>161</v>
      </c>
      <c r="B57" s="857"/>
      <c r="D57" s="278">
        <v>122446</v>
      </c>
      <c r="F57" s="614"/>
      <c r="H57" s="640">
        <v>-147017</v>
      </c>
      <c r="K57" s="640">
        <v>-183126</v>
      </c>
      <c r="N57" s="640">
        <v>-231106</v>
      </c>
      <c r="Q57" s="640">
        <v>-265337</v>
      </c>
      <c r="T57" s="615">
        <v>0</v>
      </c>
    </row>
    <row r="58" spans="1:22" ht="25.5" customHeight="1" thickBot="1">
      <c r="A58" s="856" t="s">
        <v>154</v>
      </c>
      <c r="B58" s="856"/>
      <c r="D58" s="347">
        <f>SUM(D53:D57)</f>
        <v>-57976.521999999997</v>
      </c>
      <c r="F58" s="614"/>
      <c r="H58" s="785">
        <f>SUM(H53:H57)</f>
        <v>-87291</v>
      </c>
      <c r="I58" s="786"/>
      <c r="K58" s="785">
        <f>SUM(K53:K57)</f>
        <v>7984</v>
      </c>
      <c r="L58" s="786"/>
      <c r="M58" s="786"/>
      <c r="N58" s="785">
        <f>SUM(N53:N57)</f>
        <v>110928</v>
      </c>
      <c r="O58" s="786"/>
      <c r="Q58" s="785">
        <f>SUM(Q53:Q57)</f>
        <v>160268</v>
      </c>
      <c r="T58" s="785">
        <v>172756</v>
      </c>
    </row>
    <row r="59" spans="1:22" ht="13.5" thickTop="1">
      <c r="D59" s="34"/>
    </row>
    <row r="60" spans="1:22">
      <c r="D60" s="34"/>
    </row>
  </sheetData>
  <mergeCells count="6">
    <mergeCell ref="A58:B58"/>
    <mergeCell ref="A53:B53"/>
    <mergeCell ref="A54:B54"/>
    <mergeCell ref="A55:B55"/>
    <mergeCell ref="A56:B56"/>
    <mergeCell ref="A57:B57"/>
  </mergeCells>
  <pageMargins left="0.5" right="0.5" top="0.75" bottom="1" header="0.5" footer="0.5"/>
  <pageSetup scale="50" orientation="landscape" horizontalDpi="300" r:id="rId1"/>
  <headerFooter alignWithMargins="0">
    <oddFooter xml:space="preserve">&amp;R2010 PNW Statistical Report    Page 28     </oddFooter>
  </headerFooter>
</worksheet>
</file>

<file path=xl/worksheets/sheet29.xml><?xml version="1.0" encoding="utf-8"?>
<worksheet xmlns="http://schemas.openxmlformats.org/spreadsheetml/2006/main" xmlns:r="http://schemas.openxmlformats.org/officeDocument/2006/relationships">
  <dimension ref="A1:R78"/>
  <sheetViews>
    <sheetView zoomScale="75" zoomScaleNormal="75" workbookViewId="0"/>
  </sheetViews>
  <sheetFormatPr defaultColWidth="26.7109375" defaultRowHeight="12.75"/>
  <cols>
    <col min="1" max="1" width="3.7109375" style="186" customWidth="1"/>
    <col min="2" max="2" width="42.7109375" style="186" customWidth="1"/>
    <col min="3" max="3" width="1.28515625" style="2" customWidth="1"/>
    <col min="4" max="4" width="15.7109375" style="2" customWidth="1"/>
    <col min="5" max="6" width="2" style="2" customWidth="1"/>
    <col min="7" max="7" width="15.7109375" style="2" customWidth="1"/>
    <col min="8" max="8" width="2.7109375" style="2" customWidth="1"/>
    <col min="9" max="9" width="15.7109375" style="2" customWidth="1"/>
    <col min="10" max="10" width="2.7109375" style="2" customWidth="1"/>
    <col min="11" max="11" width="15.7109375" style="2" customWidth="1"/>
    <col min="12" max="12" width="2.7109375" style="2" customWidth="1"/>
    <col min="13" max="13" width="15.7109375" style="2" customWidth="1"/>
    <col min="14" max="14" width="2.7109375" style="2" customWidth="1"/>
    <col min="15" max="15" width="15.7109375" style="2" customWidth="1"/>
    <col min="16" max="16" width="2.7109375" style="2" customWidth="1"/>
    <col min="17" max="18" width="2.28515625" style="2" customWidth="1"/>
    <col min="19" max="16384" width="26.7109375" style="2"/>
  </cols>
  <sheetData>
    <row r="1" spans="1:15">
      <c r="A1" s="197" t="s">
        <v>179</v>
      </c>
      <c r="C1" s="7"/>
      <c r="D1" s="7"/>
      <c r="E1" s="7"/>
      <c r="F1" s="7"/>
      <c r="H1" s="7"/>
      <c r="I1" s="7"/>
      <c r="J1" s="7"/>
      <c r="N1" s="7"/>
    </row>
    <row r="2" spans="1:15">
      <c r="A2" s="197" t="s">
        <v>129</v>
      </c>
      <c r="C2" s="7"/>
      <c r="D2" s="7"/>
      <c r="E2" s="7"/>
      <c r="F2" s="7"/>
      <c r="H2" s="7"/>
      <c r="I2" s="7"/>
      <c r="J2" s="7"/>
      <c r="N2" s="7"/>
    </row>
    <row r="3" spans="1:15">
      <c r="A3" s="340" t="s">
        <v>130</v>
      </c>
      <c r="C3" s="7"/>
      <c r="D3" s="7"/>
      <c r="E3" s="7"/>
      <c r="F3" s="7"/>
      <c r="H3" s="7"/>
      <c r="I3" s="7"/>
      <c r="J3" s="7"/>
      <c r="N3" s="7"/>
    </row>
    <row r="4" spans="1:15">
      <c r="A4" s="197"/>
      <c r="C4" s="7"/>
      <c r="D4" s="7"/>
      <c r="E4" s="7"/>
      <c r="F4" s="7"/>
      <c r="H4" s="7"/>
      <c r="I4" s="7"/>
      <c r="J4" s="7"/>
      <c r="N4" s="7"/>
    </row>
    <row r="5" spans="1:15">
      <c r="A5" s="197"/>
      <c r="C5" s="7"/>
      <c r="D5" s="7"/>
      <c r="E5" s="7"/>
      <c r="F5" s="7"/>
      <c r="H5" s="7"/>
      <c r="I5" s="7"/>
      <c r="J5" s="7"/>
      <c r="N5" s="7"/>
    </row>
    <row r="6" spans="1:15">
      <c r="D6" s="7"/>
    </row>
    <row r="7" spans="1:15">
      <c r="A7" s="198" t="s">
        <v>133</v>
      </c>
      <c r="D7" s="263">
        <v>2010</v>
      </c>
      <c r="E7" s="372"/>
      <c r="G7" s="264">
        <v>2009</v>
      </c>
      <c r="H7" s="186"/>
      <c r="I7" s="264">
        <v>2008</v>
      </c>
      <c r="K7" s="264">
        <v>2007</v>
      </c>
      <c r="L7" s="200"/>
      <c r="M7" s="264">
        <v>2006</v>
      </c>
      <c r="N7" s="200"/>
      <c r="O7" s="264">
        <v>2005</v>
      </c>
    </row>
    <row r="8" spans="1:15">
      <c r="D8" s="7"/>
      <c r="E8" s="166"/>
    </row>
    <row r="9" spans="1:15" ht="29.25" customHeight="1">
      <c r="A9" s="858" t="s">
        <v>6</v>
      </c>
      <c r="B9" s="858"/>
      <c r="D9" s="97">
        <v>-9042</v>
      </c>
      <c r="E9" s="166"/>
      <c r="G9" s="75">
        <v>-279440</v>
      </c>
      <c r="I9" s="75">
        <v>-26177</v>
      </c>
      <c r="K9" s="75">
        <v>23693</v>
      </c>
      <c r="M9" s="75">
        <v>60544</v>
      </c>
      <c r="O9" s="75">
        <v>55557</v>
      </c>
    </row>
    <row r="10" spans="1:15">
      <c r="D10" s="7"/>
      <c r="E10" s="166"/>
    </row>
    <row r="11" spans="1:15">
      <c r="A11" s="193" t="s">
        <v>606</v>
      </c>
      <c r="B11" s="203"/>
      <c r="C11" s="112"/>
      <c r="D11" s="97">
        <v>0</v>
      </c>
      <c r="E11" s="166"/>
      <c r="F11" s="112"/>
      <c r="G11" s="75">
        <v>0</v>
      </c>
      <c r="I11" s="75">
        <v>0</v>
      </c>
      <c r="K11" s="75">
        <v>10000</v>
      </c>
      <c r="M11" s="75">
        <v>10000</v>
      </c>
      <c r="O11" s="75">
        <v>50000</v>
      </c>
    </row>
    <row r="12" spans="1:15">
      <c r="D12" s="7"/>
      <c r="E12" s="166"/>
    </row>
    <row r="13" spans="1:15">
      <c r="D13" s="7"/>
      <c r="E13" s="166"/>
    </row>
    <row r="14" spans="1:15">
      <c r="A14" s="333" t="s">
        <v>134</v>
      </c>
      <c r="D14" s="263">
        <v>2010</v>
      </c>
      <c r="E14" s="372"/>
      <c r="G14" s="264">
        <v>2009</v>
      </c>
      <c r="H14" s="186"/>
      <c r="I14" s="264">
        <v>2008</v>
      </c>
      <c r="K14" s="264">
        <v>2007</v>
      </c>
      <c r="L14" s="200"/>
      <c r="M14" s="264">
        <v>2006</v>
      </c>
      <c r="N14" s="200"/>
      <c r="O14" s="264">
        <v>2005</v>
      </c>
    </row>
    <row r="15" spans="1:15">
      <c r="A15" s="333"/>
      <c r="D15" s="798"/>
      <c r="E15" s="208"/>
      <c r="G15" s="266"/>
      <c r="H15" s="186"/>
      <c r="I15" s="266"/>
      <c r="K15" s="266"/>
      <c r="L15" s="200"/>
      <c r="M15" s="266"/>
      <c r="N15" s="200"/>
      <c r="O15" s="266"/>
    </row>
    <row r="16" spans="1:15" ht="13.5" thickBot="1">
      <c r="A16" s="354" t="s">
        <v>392</v>
      </c>
      <c r="D16" s="253">
        <v>16128</v>
      </c>
      <c r="E16" s="166"/>
      <c r="G16" s="254">
        <v>166168</v>
      </c>
      <c r="I16" s="254">
        <v>546586</v>
      </c>
      <c r="K16" s="254">
        <v>670461</v>
      </c>
      <c r="M16" s="254">
        <v>607311</v>
      </c>
      <c r="O16" s="254">
        <v>487407</v>
      </c>
    </row>
    <row r="17" spans="1:18" ht="13.5" thickTop="1">
      <c r="D17" s="7"/>
      <c r="E17" s="166"/>
    </row>
    <row r="18" spans="1:18">
      <c r="D18" s="7"/>
      <c r="E18" s="166"/>
    </row>
    <row r="19" spans="1:18">
      <c r="A19" s="199" t="s">
        <v>407</v>
      </c>
      <c r="C19" s="7"/>
      <c r="D19" s="6"/>
      <c r="E19" s="365"/>
      <c r="F19" s="7"/>
      <c r="G19" s="4"/>
      <c r="H19" s="7"/>
      <c r="I19" s="4"/>
      <c r="K19" s="4"/>
      <c r="L19" s="7"/>
      <c r="M19" s="4"/>
      <c r="O19" s="4"/>
    </row>
    <row r="20" spans="1:18">
      <c r="B20" s="316" t="s">
        <v>16</v>
      </c>
      <c r="D20" s="799">
        <v>42372</v>
      </c>
      <c r="E20" s="462"/>
      <c r="F20" s="3"/>
      <c r="G20" s="3">
        <v>154614</v>
      </c>
      <c r="H20" s="3"/>
      <c r="I20" s="3">
        <f>204871+6361+25085+1</f>
        <v>236318</v>
      </c>
      <c r="J20" s="3"/>
      <c r="K20" s="3">
        <v>326836</v>
      </c>
      <c r="L20" s="3"/>
      <c r="M20" s="3">
        <f>77836+180131+78392+1</f>
        <v>336360</v>
      </c>
      <c r="N20" s="3"/>
      <c r="O20" s="3">
        <f>188625+30061</f>
        <v>218686</v>
      </c>
    </row>
    <row r="21" spans="1:18">
      <c r="B21" s="316" t="s">
        <v>665</v>
      </c>
      <c r="D21" s="6">
        <v>815</v>
      </c>
      <c r="E21" s="166"/>
      <c r="G21" s="4">
        <v>29571</v>
      </c>
      <c r="I21" s="4">
        <v>47389</v>
      </c>
      <c r="K21" s="4">
        <v>54569</v>
      </c>
      <c r="M21" s="4">
        <v>0</v>
      </c>
      <c r="O21" s="4">
        <v>43903</v>
      </c>
    </row>
    <row r="22" spans="1:18">
      <c r="B22" s="316" t="s">
        <v>700</v>
      </c>
      <c r="D22" s="258">
        <v>-27059</v>
      </c>
      <c r="E22" s="166"/>
      <c r="G22" s="259">
        <f>78597-96614</f>
        <v>-18017</v>
      </c>
      <c r="I22" s="259">
        <f>182826+80053</f>
        <v>262879</v>
      </c>
      <c r="K22" s="259">
        <f>80053+209003</f>
        <v>289056</v>
      </c>
      <c r="M22" s="259">
        <f>185309+90053-4411</f>
        <v>270951</v>
      </c>
      <c r="O22" s="259">
        <v>224818</v>
      </c>
    </row>
    <row r="23" spans="1:18" ht="13.5" thickBot="1">
      <c r="A23" s="354" t="s">
        <v>415</v>
      </c>
      <c r="D23" s="800">
        <v>16128</v>
      </c>
      <c r="E23" s="166"/>
      <c r="G23" s="355">
        <f>SUM(G20:G22)</f>
        <v>166168</v>
      </c>
      <c r="I23" s="355">
        <f>SUM(I20:I22)</f>
        <v>546586</v>
      </c>
      <c r="K23" s="355">
        <f>SUM(K20:K22)</f>
        <v>670461</v>
      </c>
      <c r="M23" s="355">
        <f>SUM(M20:M22)</f>
        <v>607311</v>
      </c>
      <c r="O23" s="355">
        <f>SUM(O20:O22)</f>
        <v>487407</v>
      </c>
    </row>
    <row r="24" spans="1:18" ht="13.5" thickTop="1"/>
    <row r="25" spans="1:18" ht="13.5" thickBot="1">
      <c r="A25" s="463"/>
      <c r="B25" s="463"/>
      <c r="C25" s="464"/>
      <c r="D25" s="464"/>
      <c r="E25" s="464"/>
      <c r="F25" s="464"/>
      <c r="G25" s="464"/>
      <c r="H25" s="464"/>
      <c r="I25" s="464"/>
      <c r="J25" s="464"/>
      <c r="K25" s="464"/>
      <c r="L25" s="464"/>
      <c r="M25" s="464"/>
      <c r="N25" s="464"/>
      <c r="O25" s="464"/>
    </row>
    <row r="27" spans="1:18">
      <c r="A27" s="197" t="s">
        <v>210</v>
      </c>
      <c r="C27" s="7"/>
      <c r="D27" s="7"/>
      <c r="E27" s="7"/>
      <c r="F27" s="7"/>
      <c r="G27" s="7"/>
      <c r="H27" s="7"/>
      <c r="J27" s="7"/>
      <c r="N27" s="7"/>
      <c r="O27" s="7"/>
      <c r="P27" s="7"/>
      <c r="Q27" s="7"/>
      <c r="R27" s="7"/>
    </row>
    <row r="28" spans="1:18">
      <c r="A28" s="197" t="s">
        <v>174</v>
      </c>
      <c r="C28" s="7"/>
      <c r="D28" s="7"/>
      <c r="E28" s="7"/>
      <c r="F28" s="7"/>
      <c r="G28" s="7"/>
      <c r="H28" s="7"/>
      <c r="J28" s="7"/>
      <c r="N28" s="7"/>
      <c r="O28" s="7"/>
      <c r="P28" s="7"/>
      <c r="Q28" s="7"/>
      <c r="R28" s="7"/>
    </row>
    <row r="29" spans="1:18">
      <c r="A29" s="340" t="s">
        <v>130</v>
      </c>
      <c r="C29" s="7"/>
      <c r="D29" s="7"/>
      <c r="E29" s="7"/>
      <c r="F29" s="7"/>
      <c r="G29" s="7"/>
      <c r="H29" s="7"/>
      <c r="J29" s="7"/>
      <c r="N29" s="7"/>
      <c r="O29" s="7"/>
      <c r="P29" s="7"/>
      <c r="Q29" s="7"/>
      <c r="R29" s="7"/>
    </row>
    <row r="32" spans="1:18">
      <c r="I32" s="44"/>
      <c r="J32" s="43"/>
      <c r="K32" s="44"/>
      <c r="L32" s="44"/>
      <c r="M32" s="43"/>
      <c r="N32" s="43"/>
      <c r="O32" s="43"/>
      <c r="P32" s="43"/>
      <c r="Q32" s="43"/>
      <c r="R32" s="43"/>
    </row>
    <row r="33" spans="1:18" ht="14.1" customHeight="1">
      <c r="A33" s="198" t="s">
        <v>133</v>
      </c>
      <c r="D33" s="263">
        <v>2010</v>
      </c>
      <c r="E33" s="208"/>
      <c r="G33" s="264">
        <v>2009</v>
      </c>
      <c r="H33" s="186"/>
      <c r="I33" s="264">
        <v>2008</v>
      </c>
      <c r="K33" s="264">
        <v>2007</v>
      </c>
      <c r="L33" s="200"/>
      <c r="M33" s="266">
        <v>2006</v>
      </c>
      <c r="N33" s="200"/>
      <c r="O33" s="264">
        <v>2005</v>
      </c>
      <c r="P33" s="265"/>
      <c r="Q33" s="129"/>
      <c r="R33" s="99"/>
    </row>
    <row r="34" spans="1:18">
      <c r="D34" s="7"/>
      <c r="E34" s="166"/>
      <c r="M34" s="163"/>
    </row>
    <row r="35" spans="1:18">
      <c r="A35" s="199" t="s">
        <v>364</v>
      </c>
      <c r="C35" s="7"/>
      <c r="D35" s="799">
        <v>30352</v>
      </c>
      <c r="E35" s="365"/>
      <c r="F35" s="7"/>
      <c r="G35" s="3">
        <v>-2130</v>
      </c>
      <c r="I35" s="3">
        <v>-508</v>
      </c>
      <c r="K35" s="3">
        <v>-3530</v>
      </c>
      <c r="M35" s="3">
        <v>-2772</v>
      </c>
      <c r="O35" s="3">
        <v>-5999</v>
      </c>
      <c r="P35" s="7"/>
      <c r="Q35" s="111"/>
      <c r="R35" s="7"/>
    </row>
    <row r="36" spans="1:18">
      <c r="D36" s="6"/>
      <c r="E36" s="166"/>
      <c r="G36" s="4"/>
      <c r="I36" s="4"/>
      <c r="K36" s="4"/>
      <c r="M36" s="4"/>
      <c r="O36" s="4"/>
    </row>
    <row r="37" spans="1:18">
      <c r="B37" s="357"/>
      <c r="C37" s="55"/>
      <c r="D37" s="55"/>
      <c r="E37" s="370"/>
      <c r="F37" s="55"/>
      <c r="G37" s="12"/>
      <c r="H37" s="12"/>
      <c r="I37" s="12"/>
      <c r="K37" s="12"/>
      <c r="L37" s="12"/>
      <c r="M37" s="12"/>
      <c r="N37" s="12"/>
      <c r="O37" s="98"/>
      <c r="P37" s="55"/>
      <c r="Q37" s="3"/>
      <c r="R37" s="3"/>
    </row>
    <row r="38" spans="1:18" ht="14.1" customHeight="1">
      <c r="A38" s="333" t="s">
        <v>134</v>
      </c>
      <c r="D38" s="263">
        <v>2010</v>
      </c>
      <c r="E38" s="208"/>
      <c r="G38" s="264">
        <v>2009</v>
      </c>
      <c r="H38" s="186"/>
      <c r="I38" s="264">
        <v>2008</v>
      </c>
      <c r="K38" s="264">
        <v>2007</v>
      </c>
      <c r="L38" s="200"/>
      <c r="M38" s="264">
        <v>2006</v>
      </c>
      <c r="N38" s="200"/>
      <c r="O38" s="264">
        <v>2005</v>
      </c>
      <c r="P38" s="265"/>
      <c r="Q38" s="129"/>
      <c r="R38" s="99"/>
    </row>
    <row r="39" spans="1:18">
      <c r="D39" s="7"/>
      <c r="E39" s="166"/>
    </row>
    <row r="40" spans="1:18">
      <c r="A40" s="354" t="s">
        <v>387</v>
      </c>
      <c r="C40" s="59"/>
      <c r="D40" s="59"/>
      <c r="E40" s="369"/>
      <c r="F40" s="59"/>
      <c r="G40" s="33"/>
      <c r="H40" s="33"/>
      <c r="I40" s="33"/>
      <c r="K40" s="33"/>
      <c r="L40" s="33"/>
      <c r="M40" s="33"/>
      <c r="N40" s="33"/>
      <c r="O40" s="33"/>
      <c r="P40" s="59"/>
      <c r="Q40" s="59"/>
      <c r="R40" s="59"/>
    </row>
    <row r="41" spans="1:18">
      <c r="B41" s="316" t="s">
        <v>211</v>
      </c>
      <c r="C41" s="33"/>
      <c r="D41" s="801">
        <v>652</v>
      </c>
      <c r="E41" s="461"/>
      <c r="F41" s="359"/>
      <c r="G41" s="359">
        <v>59533</v>
      </c>
      <c r="H41" s="359"/>
      <c r="I41" s="359">
        <v>54920</v>
      </c>
      <c r="J41" s="3"/>
      <c r="K41" s="359">
        <v>49664</v>
      </c>
      <c r="L41" s="359"/>
      <c r="M41" s="359">
        <v>53886</v>
      </c>
      <c r="N41" s="359"/>
      <c r="O41" s="359">
        <v>41267</v>
      </c>
      <c r="P41" s="33"/>
      <c r="Q41" s="128"/>
      <c r="R41" s="33"/>
    </row>
    <row r="42" spans="1:18">
      <c r="B42" s="316" t="s">
        <v>127</v>
      </c>
      <c r="C42" s="33"/>
      <c r="D42" s="802">
        <v>42035</v>
      </c>
      <c r="E42" s="455"/>
      <c r="F42" s="341"/>
      <c r="G42" s="360">
        <v>14075</v>
      </c>
      <c r="H42" s="341"/>
      <c r="I42" s="360">
        <v>14762</v>
      </c>
      <c r="J42" s="4"/>
      <c r="K42" s="360">
        <v>45327</v>
      </c>
      <c r="L42" s="341"/>
      <c r="M42" s="360">
        <v>26914</v>
      </c>
      <c r="N42" s="341"/>
      <c r="O42" s="360">
        <v>46841</v>
      </c>
      <c r="P42" s="33"/>
      <c r="Q42" s="128"/>
      <c r="R42" s="33"/>
    </row>
    <row r="43" spans="1:18" ht="13.5" thickBot="1">
      <c r="A43" s="354" t="s">
        <v>392</v>
      </c>
      <c r="C43" s="33"/>
      <c r="D43" s="800">
        <v>42687</v>
      </c>
      <c r="E43" s="364"/>
      <c r="F43" s="33"/>
      <c r="G43" s="355">
        <f>SUM(G41:G42)</f>
        <v>73608</v>
      </c>
      <c r="H43" s="33"/>
      <c r="I43" s="355">
        <f>SUM(I41:I42)</f>
        <v>69682</v>
      </c>
      <c r="K43" s="355">
        <f>SUM(K41:K42)</f>
        <v>94991</v>
      </c>
      <c r="L43" s="33"/>
      <c r="M43" s="355">
        <f>SUM(M41:M42)</f>
        <v>80800</v>
      </c>
      <c r="N43" s="33"/>
      <c r="O43" s="355">
        <f>SUM(O41:O42)</f>
        <v>88108</v>
      </c>
      <c r="P43" s="33"/>
      <c r="Q43" s="128"/>
      <c r="R43" s="33"/>
    </row>
    <row r="44" spans="1:18" ht="13.5" thickTop="1">
      <c r="A44" s="204"/>
      <c r="C44" s="33"/>
      <c r="D44" s="36"/>
      <c r="E44" s="364"/>
      <c r="F44" s="33"/>
      <c r="G44" s="341"/>
      <c r="H44" s="33"/>
      <c r="I44" s="341"/>
      <c r="K44" s="341"/>
      <c r="L44" s="33"/>
      <c r="M44" s="341"/>
      <c r="N44" s="33"/>
      <c r="O44" s="341"/>
      <c r="P44" s="33"/>
      <c r="Q44" s="128"/>
      <c r="R44" s="33"/>
    </row>
    <row r="45" spans="1:18">
      <c r="A45" s="354" t="s">
        <v>407</v>
      </c>
      <c r="C45" s="59"/>
      <c r="D45" s="36"/>
      <c r="E45" s="369"/>
      <c r="F45" s="59"/>
      <c r="G45" s="341"/>
      <c r="H45" s="33"/>
      <c r="I45" s="341"/>
      <c r="K45" s="341"/>
      <c r="L45" s="33"/>
      <c r="M45" s="341"/>
      <c r="N45" s="33"/>
      <c r="O45" s="341"/>
      <c r="P45" s="59"/>
      <c r="Q45" s="141"/>
      <c r="R45" s="59"/>
    </row>
    <row r="46" spans="1:18">
      <c r="B46" s="316" t="s">
        <v>16</v>
      </c>
      <c r="C46" s="12"/>
      <c r="D46" s="290">
        <v>33426</v>
      </c>
      <c r="E46" s="456">
        <v>0</v>
      </c>
      <c r="F46" s="457">
        <v>0</v>
      </c>
      <c r="G46" s="79">
        <v>21697</v>
      </c>
      <c r="H46" s="457"/>
      <c r="I46" s="79">
        <v>15589</v>
      </c>
      <c r="J46" s="3"/>
      <c r="K46" s="79">
        <v>35253</v>
      </c>
      <c r="L46" s="457"/>
      <c r="M46" s="79">
        <v>28263</v>
      </c>
      <c r="N46" s="457"/>
      <c r="O46" s="79">
        <v>35498</v>
      </c>
      <c r="P46" s="12"/>
      <c r="Q46" s="131"/>
      <c r="R46" s="79"/>
    </row>
    <row r="47" spans="1:18">
      <c r="B47" s="316" t="s">
        <v>700</v>
      </c>
      <c r="C47" s="33"/>
      <c r="D47" s="803">
        <v>9261</v>
      </c>
      <c r="E47" s="364"/>
      <c r="F47" s="33"/>
      <c r="G47" s="285">
        <v>51911</v>
      </c>
      <c r="H47" s="33"/>
      <c r="I47" s="285">
        <v>54093</v>
      </c>
      <c r="K47" s="285">
        <v>59738</v>
      </c>
      <c r="L47" s="33"/>
      <c r="M47" s="285">
        <v>52537</v>
      </c>
      <c r="N47" s="33"/>
      <c r="O47" s="285">
        <v>52610</v>
      </c>
      <c r="P47" s="33"/>
      <c r="Q47" s="128"/>
      <c r="R47" s="76"/>
    </row>
    <row r="48" spans="1:18" ht="13.5" thickBot="1">
      <c r="A48" s="354" t="s">
        <v>415</v>
      </c>
      <c r="C48" s="33"/>
      <c r="D48" s="800">
        <v>42687</v>
      </c>
      <c r="E48" s="364"/>
      <c r="F48" s="33"/>
      <c r="G48" s="355">
        <f>SUM(G46:G47)</f>
        <v>73608</v>
      </c>
      <c r="H48" s="33"/>
      <c r="I48" s="355">
        <f>SUM(I46:I47)</f>
        <v>69682</v>
      </c>
      <c r="K48" s="355">
        <f>SUM(K46:K47)</f>
        <v>94991</v>
      </c>
      <c r="L48" s="33"/>
      <c r="M48" s="355">
        <f>SUM(M46:M47)</f>
        <v>80800</v>
      </c>
      <c r="N48" s="33"/>
      <c r="O48" s="355">
        <f>SUM(O46:O47)</f>
        <v>88108</v>
      </c>
      <c r="P48" s="33"/>
      <c r="Q48" s="128"/>
      <c r="R48" s="33"/>
    </row>
    <row r="49" spans="1:18" ht="13.5" thickTop="1">
      <c r="A49" s="358"/>
      <c r="C49" s="33"/>
      <c r="D49" s="33"/>
      <c r="E49" s="33"/>
      <c r="F49" s="33"/>
      <c r="G49" s="33"/>
      <c r="H49" s="33"/>
      <c r="I49" s="33"/>
      <c r="J49" s="33"/>
      <c r="K49" s="33"/>
      <c r="L49" s="33"/>
      <c r="M49" s="33"/>
      <c r="N49" s="33"/>
      <c r="O49" s="33"/>
      <c r="P49" s="33"/>
      <c r="Q49" s="33"/>
      <c r="R49" s="33"/>
    </row>
    <row r="50" spans="1:18" ht="13.5" thickBot="1">
      <c r="A50" s="465"/>
      <c r="B50" s="463"/>
      <c r="C50" s="466"/>
      <c r="D50" s="466"/>
      <c r="E50" s="466"/>
      <c r="F50" s="466"/>
      <c r="G50" s="466"/>
      <c r="H50" s="466"/>
      <c r="I50" s="464"/>
      <c r="J50" s="466"/>
      <c r="K50" s="464"/>
      <c r="L50" s="464"/>
      <c r="M50" s="464"/>
      <c r="N50" s="466"/>
      <c r="O50" s="466"/>
      <c r="P50" s="7"/>
      <c r="Q50" s="7"/>
      <c r="R50" s="7"/>
    </row>
    <row r="51" spans="1:18">
      <c r="A51" s="199"/>
      <c r="C51" s="7"/>
      <c r="D51" s="7"/>
      <c r="E51" s="7"/>
      <c r="F51" s="7"/>
      <c r="G51" s="7"/>
      <c r="H51" s="7"/>
      <c r="J51" s="7"/>
      <c r="N51" s="7"/>
      <c r="O51" s="7"/>
      <c r="P51" s="7"/>
      <c r="Q51" s="7"/>
      <c r="R51" s="7"/>
    </row>
    <row r="52" spans="1:18">
      <c r="A52" s="197" t="s">
        <v>442</v>
      </c>
      <c r="C52" s="7"/>
      <c r="D52" s="7"/>
      <c r="E52" s="7"/>
      <c r="F52" s="7"/>
      <c r="H52" s="7"/>
      <c r="J52" s="7"/>
      <c r="N52" s="7"/>
      <c r="O52" s="7"/>
    </row>
    <row r="53" spans="1:18">
      <c r="A53" s="197" t="s">
        <v>174</v>
      </c>
      <c r="C53" s="7"/>
      <c r="D53" s="7"/>
      <c r="E53" s="7"/>
      <c r="F53" s="7"/>
      <c r="H53" s="7"/>
      <c r="J53" s="7"/>
      <c r="N53" s="7"/>
      <c r="O53" s="7"/>
    </row>
    <row r="54" spans="1:18">
      <c r="A54" s="340" t="s">
        <v>130</v>
      </c>
      <c r="C54" s="7"/>
      <c r="D54" s="7"/>
      <c r="E54" s="7"/>
      <c r="F54" s="7"/>
      <c r="H54" s="7"/>
      <c r="J54" s="7"/>
      <c r="N54" s="7"/>
      <c r="O54" s="7"/>
    </row>
    <row r="55" spans="1:18">
      <c r="D55" s="7"/>
    </row>
    <row r="56" spans="1:18">
      <c r="D56" s="7"/>
    </row>
    <row r="57" spans="1:18">
      <c r="D57" s="7"/>
      <c r="I57" s="44"/>
      <c r="J57" s="43"/>
      <c r="K57" s="44"/>
      <c r="L57" s="44"/>
      <c r="M57" s="43"/>
      <c r="N57" s="43"/>
      <c r="O57" s="43"/>
    </row>
    <row r="58" spans="1:18">
      <c r="A58" s="198" t="s">
        <v>133</v>
      </c>
      <c r="D58" s="263">
        <v>2010</v>
      </c>
      <c r="E58" s="208"/>
      <c r="G58" s="264">
        <v>2009</v>
      </c>
      <c r="H58" s="186"/>
      <c r="I58" s="264">
        <v>2008</v>
      </c>
      <c r="K58" s="264">
        <v>2007</v>
      </c>
      <c r="L58" s="200"/>
      <c r="M58" s="266">
        <v>2006</v>
      </c>
      <c r="N58" s="200"/>
      <c r="O58" s="264">
        <v>2005</v>
      </c>
    </row>
    <row r="59" spans="1:18">
      <c r="D59" s="7"/>
      <c r="E59" s="166"/>
      <c r="M59" s="163"/>
    </row>
    <row r="60" spans="1:18">
      <c r="A60" s="199" t="s">
        <v>364</v>
      </c>
      <c r="C60" s="7"/>
      <c r="D60" s="799">
        <v>1554</v>
      </c>
      <c r="E60" s="365"/>
      <c r="F60" s="7"/>
      <c r="G60" s="3">
        <v>-6926</v>
      </c>
      <c r="H60" s="7"/>
      <c r="I60" s="3">
        <v>-9923</v>
      </c>
      <c r="K60" s="3">
        <v>-6375</v>
      </c>
      <c r="L60" s="7"/>
      <c r="M60" s="3">
        <v>-4089</v>
      </c>
      <c r="O60" s="3">
        <v>4394</v>
      </c>
    </row>
    <row r="61" spans="1:18">
      <c r="D61" s="6"/>
      <c r="E61" s="166"/>
      <c r="G61" s="4"/>
      <c r="I61" s="4"/>
      <c r="K61" s="4"/>
      <c r="M61" s="4"/>
      <c r="O61" s="4"/>
    </row>
    <row r="62" spans="1:18">
      <c r="D62" s="43"/>
      <c r="E62" s="166"/>
      <c r="G62" s="44"/>
      <c r="I62" s="44"/>
      <c r="K62" s="44"/>
      <c r="L62" s="43"/>
      <c r="M62" s="44"/>
      <c r="N62" s="44"/>
      <c r="O62" s="43"/>
    </row>
    <row r="63" spans="1:18">
      <c r="A63" s="333" t="s">
        <v>134</v>
      </c>
      <c r="D63" s="263">
        <v>2010</v>
      </c>
      <c r="E63" s="208"/>
      <c r="G63" s="264">
        <v>2009</v>
      </c>
      <c r="H63" s="186"/>
      <c r="I63" s="264">
        <v>2008</v>
      </c>
      <c r="K63" s="264">
        <v>2007</v>
      </c>
      <c r="L63" s="200"/>
      <c r="M63" s="264">
        <v>2006</v>
      </c>
      <c r="N63" s="200"/>
      <c r="O63" s="264">
        <v>2005</v>
      </c>
    </row>
    <row r="64" spans="1:18">
      <c r="D64" s="7"/>
      <c r="E64" s="166"/>
    </row>
    <row r="65" spans="1:15" ht="12.75" customHeight="1">
      <c r="A65" s="354" t="s">
        <v>387</v>
      </c>
      <c r="C65" s="59"/>
      <c r="D65" s="59"/>
      <c r="E65" s="369"/>
      <c r="F65" s="59"/>
      <c r="G65" s="33"/>
      <c r="H65" s="59"/>
      <c r="I65" s="33"/>
      <c r="K65" s="33"/>
      <c r="L65" s="59"/>
      <c r="M65" s="33"/>
      <c r="N65" s="33"/>
      <c r="O65" s="33"/>
    </row>
    <row r="66" spans="1:15">
      <c r="B66" s="316" t="s">
        <v>126</v>
      </c>
      <c r="C66" s="33"/>
      <c r="D66" s="801">
        <v>18960</v>
      </c>
      <c r="E66" s="461"/>
      <c r="F66" s="359"/>
      <c r="G66" s="359">
        <v>18640</v>
      </c>
      <c r="H66" s="359"/>
      <c r="I66" s="359">
        <v>27720</v>
      </c>
      <c r="J66" s="3"/>
      <c r="K66" s="359">
        <v>29637</v>
      </c>
      <c r="L66" s="359"/>
      <c r="M66" s="359">
        <v>34451</v>
      </c>
      <c r="N66" s="359"/>
      <c r="O66" s="359">
        <v>29708</v>
      </c>
    </row>
    <row r="67" spans="1:15">
      <c r="B67" s="316" t="s">
        <v>127</v>
      </c>
      <c r="C67" s="33"/>
      <c r="D67" s="802">
        <v>76</v>
      </c>
      <c r="E67" s="455">
        <v>0</v>
      </c>
      <c r="F67" s="341">
        <v>0</v>
      </c>
      <c r="G67" s="360">
        <v>73</v>
      </c>
      <c r="H67" s="341"/>
      <c r="I67" s="360">
        <v>493</v>
      </c>
      <c r="J67" s="4"/>
      <c r="K67" s="360">
        <v>487</v>
      </c>
      <c r="L67" s="341"/>
      <c r="M67" s="360">
        <v>-3</v>
      </c>
      <c r="N67" s="341"/>
      <c r="O67" s="360">
        <v>8410</v>
      </c>
    </row>
    <row r="68" spans="1:15" ht="13.5" thickBot="1">
      <c r="A68" s="354" t="s">
        <v>392</v>
      </c>
      <c r="C68" s="33"/>
      <c r="D68" s="800">
        <f>SUM(D66:D67)</f>
        <v>19036</v>
      </c>
      <c r="E68" s="364"/>
      <c r="F68" s="33"/>
      <c r="G68" s="355">
        <f>SUM(G66:G67)</f>
        <v>18713</v>
      </c>
      <c r="H68" s="33"/>
      <c r="I68" s="355">
        <f>SUM(I66:I67)</f>
        <v>28213</v>
      </c>
      <c r="K68" s="355">
        <f>SUM(K66:K67)</f>
        <v>30124</v>
      </c>
      <c r="L68" s="33"/>
      <c r="M68" s="355">
        <f>SUM(M66:M67)</f>
        <v>34448</v>
      </c>
      <c r="N68" s="33"/>
      <c r="O68" s="355">
        <f>SUM(O66:O67)</f>
        <v>38118</v>
      </c>
    </row>
    <row r="69" spans="1:15" ht="13.5" thickTop="1">
      <c r="A69" s="204"/>
      <c r="C69" s="33"/>
      <c r="D69" s="36"/>
      <c r="E69" s="364"/>
      <c r="F69" s="33"/>
      <c r="G69" s="341"/>
      <c r="H69" s="33"/>
      <c r="I69" s="341"/>
      <c r="K69" s="341"/>
      <c r="L69" s="33"/>
      <c r="M69" s="341"/>
      <c r="N69" s="33"/>
      <c r="O69" s="341"/>
    </row>
    <row r="70" spans="1:15">
      <c r="A70" s="354" t="s">
        <v>407</v>
      </c>
      <c r="C70" s="59"/>
      <c r="D70" s="36"/>
      <c r="E70" s="369"/>
      <c r="F70" s="59"/>
      <c r="G70" s="341"/>
      <c r="H70" s="59"/>
      <c r="I70" s="341"/>
      <c r="K70" s="341"/>
      <c r="L70" s="59"/>
      <c r="M70" s="341"/>
      <c r="N70" s="33"/>
      <c r="O70" s="341"/>
    </row>
    <row r="71" spans="1:15">
      <c r="B71" s="316" t="s">
        <v>17</v>
      </c>
      <c r="C71" s="12"/>
      <c r="D71" s="290">
        <v>16155</v>
      </c>
      <c r="E71" s="456">
        <v>0</v>
      </c>
      <c r="F71" s="457">
        <v>0</v>
      </c>
      <c r="G71" s="79">
        <v>37386</v>
      </c>
      <c r="H71" s="457"/>
      <c r="I71" s="79">
        <v>35389</v>
      </c>
      <c r="J71" s="3"/>
      <c r="K71" s="79">
        <v>27378</v>
      </c>
      <c r="L71" s="457"/>
      <c r="M71" s="79">
        <v>25327</v>
      </c>
      <c r="N71" s="457"/>
      <c r="O71" s="79">
        <v>24908</v>
      </c>
    </row>
    <row r="72" spans="1:15">
      <c r="B72" s="316" t="s">
        <v>700</v>
      </c>
      <c r="C72" s="33"/>
      <c r="D72" s="803">
        <v>2881</v>
      </c>
      <c r="E72" s="364"/>
      <c r="F72" s="33"/>
      <c r="G72" s="285">
        <v>-18673</v>
      </c>
      <c r="H72" s="33"/>
      <c r="I72" s="285">
        <v>-7176</v>
      </c>
      <c r="K72" s="285">
        <v>2746</v>
      </c>
      <c r="L72" s="33"/>
      <c r="M72" s="285">
        <v>9121</v>
      </c>
      <c r="N72" s="33"/>
      <c r="O72" s="285">
        <v>13210</v>
      </c>
    </row>
    <row r="73" spans="1:15" ht="13.5" thickBot="1">
      <c r="A73" s="354" t="s">
        <v>415</v>
      </c>
      <c r="C73" s="33"/>
      <c r="D73" s="800">
        <f>SUM(D71:D72)</f>
        <v>19036</v>
      </c>
      <c r="E73" s="364"/>
      <c r="F73" s="33"/>
      <c r="G73" s="355">
        <f>SUM(G71:G72)</f>
        <v>18713</v>
      </c>
      <c r="H73" s="33"/>
      <c r="I73" s="355">
        <f>SUM(I71:I72)</f>
        <v>28213</v>
      </c>
      <c r="K73" s="355">
        <f>SUM(K71:K72)</f>
        <v>30124</v>
      </c>
      <c r="L73" s="33"/>
      <c r="M73" s="355">
        <f>SUM(M71:M72)</f>
        <v>34448</v>
      </c>
      <c r="N73" s="33"/>
      <c r="O73" s="355">
        <f>SUM(O71:O72)</f>
        <v>38118</v>
      </c>
    </row>
    <row r="74" spans="1:15" ht="13.5" thickTop="1"/>
    <row r="78" spans="1:15">
      <c r="D78" s="3"/>
      <c r="E78" s="3"/>
      <c r="F78" s="3"/>
      <c r="G78" s="3"/>
      <c r="H78" s="3"/>
      <c r="I78" s="3"/>
      <c r="J78" s="3"/>
      <c r="K78" s="3"/>
      <c r="L78" s="3"/>
      <c r="M78" s="3"/>
      <c r="N78" s="3"/>
      <c r="O78" s="3"/>
    </row>
  </sheetData>
  <customSheetViews>
    <customSheetView guid="{78EABF26-D710-4E97-9982-5034BA00DCB2}" scale="75" showPageBreaks="1" printArea="1" topLeftCell="A15">
      <selection activeCell="B24" sqref="B24"/>
      <colBreaks count="1" manualBreakCount="1">
        <brk id="19" max="1048575" man="1"/>
      </colBreaks>
      <pageMargins left="0.5" right="0.5" top="0.75" bottom="0.5" header="0.4" footer="0.25"/>
      <pageSetup scale="50" orientation="landscape" horizontalDpi="300" r:id="rId1"/>
      <headerFooter alignWithMargins="0">
        <oddFooter xml:space="preserve">&amp;R2009 PNW Statistical Report    Page 29   </oddFooter>
      </headerFooter>
    </customSheetView>
    <customSheetView guid="{CF8C0A6A-966E-4199-A69F-838FC137FC7C}" scale="75" showPageBreaks="1" printArea="1">
      <selection activeCell="G21" sqref="G21"/>
      <colBreaks count="1" manualBreakCount="1">
        <brk id="19" max="1048575" man="1"/>
      </colBreaks>
      <pageMargins left="0.5" right="0.5" top="0.75" bottom="0.5" header="0.4" footer="0.25"/>
      <pageSetup scale="50" orientation="landscape" horizontalDpi="300" r:id="rId2"/>
      <headerFooter alignWithMargins="0">
        <oddFooter xml:space="preserve">&amp;R2009 PNW Statistical Report    Page 29   </oddFooter>
      </headerFooter>
    </customSheetView>
    <customSheetView guid="{00D76137-0065-4878-A5E6-B91DE9FF37CB}" showPageBreaks="1">
      <colBreaks count="3" manualBreakCount="3">
        <brk id="19" max="1048575" man="1"/>
        <brk id="28" max="1048575" man="1"/>
        <brk id="37" max="1048575" man="1"/>
      </colBreaks>
      <pageMargins left="0.5" right="0.5" top="0.75" bottom="0.5" header="0.4" footer="0.25"/>
      <pageSetup scale="50" orientation="landscape" horizontalDpi="300" r:id="rId3"/>
      <headerFooter alignWithMargins="0">
        <oddFooter xml:space="preserve">&amp;R2009 PNW Statistical Report    Page 29   </oddFooter>
      </headerFooter>
    </customSheetView>
    <customSheetView guid="{BAD007A0-1EFD-4C2B-B7C5-7AF3F7BE2776}" showPageBreaks="1" view="pageLayout">
      <selection activeCell="L54" sqref="L54"/>
      <colBreaks count="5" manualBreakCount="5">
        <brk id="19" max="1048575" man="1"/>
        <brk id="26" max="1048575" man="1"/>
        <brk id="28" max="1048575" man="1"/>
        <brk id="35" max="1048575" man="1"/>
        <brk id="37" max="1048575" man="1"/>
      </colBreaks>
      <pageMargins left="0.5" right="0.5" top="0.75" bottom="1" header="0.5" footer="0.5"/>
      <pageSetup scale="64" orientation="landscape" horizontalDpi="300" r:id="rId4"/>
      <headerFooter alignWithMargins="0">
        <oddFooter xml:space="preserve">&amp;R2010 PNW Statistical Report    Page </oddFooter>
      </headerFooter>
    </customSheetView>
  </customSheetViews>
  <mergeCells count="1">
    <mergeCell ref="A9:B9"/>
  </mergeCells>
  <phoneticPr fontId="10" type="noConversion"/>
  <pageMargins left="0.5" right="0.5" top="0.75" bottom="1" header="0.5" footer="0.5"/>
  <pageSetup scale="50" orientation="landscape" horizontalDpi="300" r:id="rId5"/>
  <headerFooter alignWithMargins="0">
    <oddFooter>&amp;R2010 PNW Statistical Report    Page  29</oddFooter>
  </headerFooter>
  <colBreaks count="5" manualBreakCount="5">
    <brk id="19" max="1048575" man="1"/>
    <brk id="26" max="1048575" man="1"/>
    <brk id="28" max="1048575" man="1"/>
    <brk id="35" max="1048575" man="1"/>
    <brk id="37" max="1048575" man="1"/>
  </colBreaks>
</worksheet>
</file>

<file path=xl/worksheets/sheet3.xml><?xml version="1.0" encoding="utf-8"?>
<worksheet xmlns="http://schemas.openxmlformats.org/spreadsheetml/2006/main" xmlns:r="http://schemas.openxmlformats.org/officeDocument/2006/relationships">
  <dimension ref="A1:R319"/>
  <sheetViews>
    <sheetView zoomScale="75" zoomScaleNormal="75" workbookViewId="0"/>
  </sheetViews>
  <sheetFormatPr defaultColWidth="8.5703125" defaultRowHeight="12.75"/>
  <cols>
    <col min="1" max="1" width="3.7109375" style="186" customWidth="1"/>
    <col min="2" max="2" width="67.7109375" style="186" customWidth="1"/>
    <col min="3" max="3" width="0.85546875" style="2" customWidth="1"/>
    <col min="4" max="4" width="15.7109375" style="102" customWidth="1"/>
    <col min="5" max="5" width="2.7109375" style="102" customWidth="1"/>
    <col min="6" max="6" width="15.7109375" style="102" customWidth="1"/>
    <col min="7" max="7" width="2.7109375" style="103" customWidth="1"/>
    <col min="8" max="8" width="15.7109375" style="113" customWidth="1"/>
    <col min="9" max="9" width="2.7109375" style="114" customWidth="1"/>
    <col min="10" max="10" width="15.7109375" style="113" customWidth="1"/>
    <col min="11" max="11" width="2.7109375" style="114" customWidth="1"/>
    <col min="12" max="12" width="15.7109375" style="103" customWidth="1"/>
    <col min="13" max="13" width="2.7109375" style="103" customWidth="1"/>
    <col min="14" max="14" width="15.7109375" style="103" customWidth="1"/>
    <col min="15" max="15" width="3.28515625" style="128" customWidth="1"/>
    <col min="16" max="16" width="0.85546875" style="103" customWidth="1"/>
    <col min="17" max="17" width="1.7109375" style="103" customWidth="1"/>
    <col min="18" max="18" width="15.7109375" style="103" customWidth="1"/>
    <col min="19" max="16384" width="8.5703125" style="2"/>
  </cols>
  <sheetData>
    <row r="1" spans="1:18">
      <c r="A1" s="197" t="s">
        <v>386</v>
      </c>
      <c r="C1" s="7"/>
      <c r="D1" s="101"/>
      <c r="E1" s="101"/>
      <c r="F1" s="101"/>
      <c r="G1" s="111"/>
    </row>
    <row r="2" spans="1:18" ht="12.75" customHeight="1">
      <c r="A2" s="197" t="s">
        <v>90</v>
      </c>
      <c r="C2" s="7"/>
      <c r="D2" s="101"/>
      <c r="E2" s="101"/>
      <c r="F2" s="101"/>
      <c r="G2" s="111"/>
    </row>
    <row r="3" spans="1:18" ht="12.75" customHeight="1">
      <c r="A3" s="340" t="s">
        <v>130</v>
      </c>
      <c r="B3" s="193"/>
      <c r="C3" s="7"/>
      <c r="D3" s="417"/>
      <c r="E3" s="417"/>
      <c r="F3" s="417"/>
      <c r="G3" s="417"/>
      <c r="H3" s="417"/>
      <c r="I3" s="417"/>
      <c r="J3" s="417"/>
      <c r="K3" s="417"/>
      <c r="L3" s="417"/>
    </row>
    <row r="4" spans="1:18">
      <c r="H4" s="102"/>
      <c r="I4" s="103"/>
      <c r="J4" s="102"/>
      <c r="K4" s="103"/>
    </row>
    <row r="5" spans="1:18">
      <c r="H5" s="102"/>
      <c r="I5" s="103"/>
      <c r="J5" s="102"/>
      <c r="K5" s="103"/>
    </row>
    <row r="6" spans="1:18">
      <c r="D6" s="160"/>
      <c r="E6" s="160"/>
      <c r="F6" s="160"/>
      <c r="G6" s="160"/>
      <c r="H6" s="160"/>
      <c r="I6" s="160"/>
      <c r="J6" s="160"/>
      <c r="K6" s="160"/>
      <c r="L6" s="160"/>
      <c r="M6" s="160"/>
      <c r="N6" s="160"/>
      <c r="O6" s="389"/>
      <c r="P6" s="160"/>
      <c r="Q6" s="160"/>
      <c r="R6" s="160"/>
    </row>
    <row r="7" spans="1:18" s="103" customFormat="1" ht="39.950000000000003" customHeight="1">
      <c r="A7" s="836" t="s">
        <v>654</v>
      </c>
      <c r="B7" s="836"/>
      <c r="C7" s="120"/>
      <c r="D7" s="363" t="s">
        <v>428</v>
      </c>
      <c r="E7" s="207"/>
      <c r="F7" s="209" t="s">
        <v>327</v>
      </c>
      <c r="H7" s="363" t="s">
        <v>429</v>
      </c>
      <c r="I7" s="362"/>
      <c r="J7" s="363" t="s">
        <v>430</v>
      </c>
      <c r="L7" s="209" t="s">
        <v>705</v>
      </c>
      <c r="M7" s="362"/>
      <c r="N7" s="209" t="s">
        <v>162</v>
      </c>
      <c r="O7" s="384"/>
      <c r="P7" s="248"/>
      <c r="Q7" s="206"/>
      <c r="R7" s="209" t="s">
        <v>136</v>
      </c>
    </row>
    <row r="8" spans="1:18">
      <c r="F8" s="114"/>
      <c r="N8" s="162"/>
      <c r="P8" s="167"/>
    </row>
    <row r="9" spans="1:18">
      <c r="A9" s="199" t="s">
        <v>387</v>
      </c>
      <c r="C9" s="7"/>
      <c r="D9" s="101"/>
      <c r="E9" s="101"/>
      <c r="F9" s="114"/>
      <c r="G9" s="111"/>
      <c r="H9" s="101"/>
      <c r="P9" s="167"/>
    </row>
    <row r="10" spans="1:18" ht="12.75" customHeight="1">
      <c r="A10" s="200"/>
      <c r="F10" s="114"/>
      <c r="H10" s="102"/>
      <c r="J10" s="114"/>
      <c r="P10" s="167"/>
    </row>
    <row r="11" spans="1:18" ht="13.5" customHeight="1">
      <c r="A11" s="199" t="s">
        <v>388</v>
      </c>
      <c r="C11" s="7"/>
      <c r="D11" s="111"/>
      <c r="E11" s="111"/>
      <c r="F11" s="114"/>
      <c r="G11" s="111"/>
      <c r="H11" s="111"/>
      <c r="J11" s="114"/>
      <c r="P11" s="167"/>
    </row>
    <row r="12" spans="1:18">
      <c r="B12" s="186" t="s">
        <v>504</v>
      </c>
      <c r="D12" s="222">
        <v>99937</v>
      </c>
      <c r="E12" s="222"/>
      <c r="F12" s="222">
        <v>0</v>
      </c>
      <c r="G12" s="223"/>
      <c r="H12" s="222">
        <v>2525</v>
      </c>
      <c r="I12" s="223"/>
      <c r="J12" s="222">
        <v>1</v>
      </c>
      <c r="K12" s="223"/>
      <c r="L12" s="79">
        <v>7725</v>
      </c>
      <c r="M12" s="223"/>
      <c r="N12" s="79">
        <v>0</v>
      </c>
      <c r="O12" s="401"/>
      <c r="P12" s="225"/>
      <c r="Q12" s="224"/>
      <c r="R12" s="290">
        <f>SUM(D12:N12)</f>
        <v>110188</v>
      </c>
    </row>
    <row r="13" spans="1:18">
      <c r="B13" s="186" t="s">
        <v>506</v>
      </c>
      <c r="D13" s="16">
        <v>288323</v>
      </c>
      <c r="E13" s="16"/>
      <c r="F13" s="16">
        <v>41073</v>
      </c>
      <c r="G13" s="227"/>
      <c r="H13" s="16">
        <v>126</v>
      </c>
      <c r="I13" s="227"/>
      <c r="J13" s="16">
        <v>75</v>
      </c>
      <c r="K13" s="227"/>
      <c r="L13" s="16">
        <v>75745</v>
      </c>
      <c r="M13" s="227"/>
      <c r="N13" s="16">
        <v>-81135</v>
      </c>
      <c r="O13" s="401" t="s">
        <v>409</v>
      </c>
      <c r="P13" s="230"/>
      <c r="Q13" s="229"/>
      <c r="R13" s="419">
        <f>SUM(D13:N13)</f>
        <v>324207</v>
      </c>
    </row>
    <row r="14" spans="1:18">
      <c r="B14" s="186" t="s">
        <v>657</v>
      </c>
      <c r="D14" s="16">
        <v>103292</v>
      </c>
      <c r="E14" s="16"/>
      <c r="F14" s="16">
        <v>0</v>
      </c>
      <c r="G14" s="227"/>
      <c r="H14" s="16">
        <v>0</v>
      </c>
      <c r="I14" s="227"/>
      <c r="J14" s="16">
        <v>0</v>
      </c>
      <c r="K14" s="227"/>
      <c r="L14" s="16">
        <v>0</v>
      </c>
      <c r="M14" s="227"/>
      <c r="N14" s="16">
        <v>0</v>
      </c>
      <c r="O14" s="387"/>
      <c r="P14" s="230"/>
      <c r="Q14" s="229"/>
      <c r="R14" s="419">
        <f t="shared" ref="R14:R21" si="0">SUM(D14:N14)</f>
        <v>103292</v>
      </c>
    </row>
    <row r="15" spans="1:18">
      <c r="B15" s="186" t="s">
        <v>507</v>
      </c>
      <c r="D15" s="16">
        <v>-7646</v>
      </c>
      <c r="E15" s="16"/>
      <c r="F15" s="16">
        <v>-335</v>
      </c>
      <c r="G15" s="227"/>
      <c r="H15" s="16">
        <v>0</v>
      </c>
      <c r="I15" s="227"/>
      <c r="J15" s="16">
        <v>0</v>
      </c>
      <c r="K15" s="227"/>
      <c r="L15" s="16">
        <v>0</v>
      </c>
      <c r="M15" s="227"/>
      <c r="N15" s="16">
        <v>0</v>
      </c>
      <c r="O15" s="236"/>
      <c r="P15" s="230"/>
      <c r="Q15" s="229"/>
      <c r="R15" s="419">
        <f t="shared" si="0"/>
        <v>-7981</v>
      </c>
    </row>
    <row r="16" spans="1:18">
      <c r="B16" s="186" t="s">
        <v>508</v>
      </c>
      <c r="D16" s="16">
        <v>181414</v>
      </c>
      <c r="E16" s="16"/>
      <c r="F16" s="16">
        <v>0</v>
      </c>
      <c r="G16" s="227"/>
      <c r="H16" s="16">
        <v>0</v>
      </c>
      <c r="I16" s="227"/>
      <c r="J16" s="16">
        <v>0</v>
      </c>
      <c r="K16" s="227"/>
      <c r="L16" s="16">
        <v>0</v>
      </c>
      <c r="M16" s="227"/>
      <c r="N16" s="16">
        <v>0</v>
      </c>
      <c r="O16" s="236"/>
      <c r="P16" s="230"/>
      <c r="Q16" s="229"/>
      <c r="R16" s="419">
        <f t="shared" si="0"/>
        <v>181414</v>
      </c>
    </row>
    <row r="17" spans="1:18">
      <c r="B17" s="186" t="s">
        <v>509</v>
      </c>
      <c r="D17" s="16">
        <v>21575</v>
      </c>
      <c r="E17" s="16"/>
      <c r="F17" s="16">
        <v>0</v>
      </c>
      <c r="G17" s="2"/>
      <c r="H17" s="16">
        <v>0</v>
      </c>
      <c r="I17" s="227"/>
      <c r="J17" s="16">
        <v>0</v>
      </c>
      <c r="K17" s="227"/>
      <c r="L17" s="16">
        <v>0</v>
      </c>
      <c r="M17" s="227"/>
      <c r="N17" s="16">
        <v>0</v>
      </c>
      <c r="O17" s="33"/>
      <c r="P17" s="166"/>
      <c r="Q17" s="2"/>
      <c r="R17" s="419">
        <f t="shared" si="0"/>
        <v>21575</v>
      </c>
    </row>
    <row r="18" spans="1:18">
      <c r="B18" s="186" t="s">
        <v>530</v>
      </c>
      <c r="D18" s="16">
        <v>74747</v>
      </c>
      <c r="E18" s="16"/>
      <c r="F18" s="16">
        <v>0</v>
      </c>
      <c r="G18" s="227"/>
      <c r="H18" s="16">
        <v>0</v>
      </c>
      <c r="I18" s="227"/>
      <c r="J18" s="16">
        <v>0</v>
      </c>
      <c r="K18" s="227"/>
      <c r="L18" s="16">
        <v>19855</v>
      </c>
      <c r="M18" s="227"/>
      <c r="N18" s="16">
        <v>0</v>
      </c>
      <c r="O18" s="387"/>
      <c r="P18" s="230"/>
      <c r="Q18" s="229"/>
      <c r="R18" s="419">
        <f t="shared" si="0"/>
        <v>94602</v>
      </c>
    </row>
    <row r="19" spans="1:18">
      <c r="B19" s="186" t="s">
        <v>186</v>
      </c>
      <c r="D19" s="16">
        <v>0</v>
      </c>
      <c r="E19" s="16"/>
      <c r="F19" s="16">
        <v>0</v>
      </c>
      <c r="G19" s="227"/>
      <c r="H19" s="16">
        <v>7746</v>
      </c>
      <c r="I19" s="227"/>
      <c r="J19" s="16">
        <v>0</v>
      </c>
      <c r="K19" s="227"/>
      <c r="L19" s="16">
        <v>3736</v>
      </c>
      <c r="M19" s="227"/>
      <c r="N19" s="16">
        <v>-8999</v>
      </c>
      <c r="O19" s="401" t="s">
        <v>569</v>
      </c>
      <c r="P19" s="230"/>
      <c r="Q19" s="229"/>
      <c r="R19" s="419">
        <f t="shared" si="0"/>
        <v>2483</v>
      </c>
    </row>
    <row r="20" spans="1:18">
      <c r="B20" s="186" t="s">
        <v>456</v>
      </c>
      <c r="D20" s="16">
        <v>73788</v>
      </c>
      <c r="E20" s="16"/>
      <c r="F20" s="16">
        <v>0</v>
      </c>
      <c r="G20" s="227"/>
      <c r="H20" s="16">
        <v>0</v>
      </c>
      <c r="I20" s="227"/>
      <c r="J20" s="16">
        <v>0</v>
      </c>
      <c r="K20" s="227"/>
      <c r="L20" s="16">
        <v>0</v>
      </c>
      <c r="M20" s="227"/>
      <c r="N20" s="16">
        <v>0</v>
      </c>
      <c r="O20" s="236"/>
      <c r="P20" s="230"/>
      <c r="Q20" s="229"/>
      <c r="R20" s="419">
        <f t="shared" si="0"/>
        <v>73788</v>
      </c>
    </row>
    <row r="21" spans="1:18">
      <c r="B21" s="186" t="s">
        <v>510</v>
      </c>
      <c r="D21" s="16">
        <v>25135</v>
      </c>
      <c r="E21" s="228"/>
      <c r="F21" s="16">
        <v>54</v>
      </c>
      <c r="G21" s="227"/>
      <c r="H21" s="16">
        <f>2861+251</f>
        <v>3112</v>
      </c>
      <c r="I21" s="227"/>
      <c r="J21" s="16">
        <v>0</v>
      </c>
      <c r="K21" s="227"/>
      <c r="L21" s="16">
        <v>61</v>
      </c>
      <c r="M21" s="227"/>
      <c r="N21" s="16">
        <v>0</v>
      </c>
      <c r="O21" s="391"/>
      <c r="P21" s="232"/>
      <c r="Q21" s="229"/>
      <c r="R21" s="419">
        <f t="shared" si="0"/>
        <v>28362</v>
      </c>
    </row>
    <row r="22" spans="1:18">
      <c r="B22" s="186" t="s">
        <v>511</v>
      </c>
      <c r="D22" s="233">
        <f>SUM(D12:D21)</f>
        <v>860565</v>
      </c>
      <c r="E22" s="227"/>
      <c r="F22" s="233">
        <f>SUM(F12:F21)</f>
        <v>40792</v>
      </c>
      <c r="G22" s="227"/>
      <c r="H22" s="233">
        <f>SUM(H12:H21)</f>
        <v>13509</v>
      </c>
      <c r="I22" s="227"/>
      <c r="J22" s="233">
        <f>SUM(J12:J21)</f>
        <v>76</v>
      </c>
      <c r="K22" s="227"/>
      <c r="L22" s="233">
        <f>SUM(L12:L21)</f>
        <v>107122</v>
      </c>
      <c r="M22" s="227"/>
      <c r="N22" s="233">
        <f>SUM(N12:N21)</f>
        <v>-90134</v>
      </c>
      <c r="O22" s="391"/>
      <c r="P22" s="232"/>
      <c r="Q22" s="231"/>
      <c r="R22" s="234">
        <f>SUM(R12:R21)</f>
        <v>931930</v>
      </c>
    </row>
    <row r="23" spans="1:18">
      <c r="B23" s="186" t="s">
        <v>289</v>
      </c>
      <c r="D23" s="227"/>
      <c r="E23" s="227"/>
      <c r="F23" s="227"/>
      <c r="G23" s="227"/>
      <c r="H23" s="227"/>
      <c r="I23" s="227"/>
      <c r="J23" s="227"/>
      <c r="K23" s="227"/>
      <c r="L23" s="227"/>
      <c r="M23" s="227"/>
      <c r="N23" s="227"/>
      <c r="O23" s="391"/>
      <c r="P23" s="232"/>
      <c r="Q23" s="231"/>
      <c r="R23" s="235"/>
    </row>
    <row r="24" spans="1:18">
      <c r="A24" s="199" t="s">
        <v>389</v>
      </c>
      <c r="C24" s="7"/>
      <c r="D24" s="227"/>
      <c r="E24" s="227"/>
      <c r="F24" s="227"/>
      <c r="G24" s="235"/>
      <c r="H24" s="227"/>
      <c r="I24" s="227"/>
      <c r="J24" s="227"/>
      <c r="K24" s="227"/>
      <c r="L24" s="227"/>
      <c r="M24" s="227"/>
      <c r="N24" s="227"/>
      <c r="O24" s="391"/>
      <c r="P24" s="232"/>
      <c r="Q24" s="231"/>
      <c r="R24" s="235"/>
    </row>
    <row r="25" spans="1:18" ht="12.75" customHeight="1">
      <c r="B25" s="205" t="s">
        <v>456</v>
      </c>
      <c r="C25" s="63"/>
      <c r="D25" s="16">
        <v>39032</v>
      </c>
      <c r="E25" s="16"/>
      <c r="F25" s="16">
        <v>0</v>
      </c>
      <c r="G25" s="227"/>
      <c r="H25" s="16">
        <v>0</v>
      </c>
      <c r="I25" s="227"/>
      <c r="J25" s="16">
        <v>0</v>
      </c>
      <c r="K25" s="227"/>
      <c r="L25" s="16">
        <v>0</v>
      </c>
      <c r="M25" s="227"/>
      <c r="N25" s="16">
        <v>0</v>
      </c>
      <c r="O25" s="236"/>
      <c r="P25" s="230"/>
      <c r="Q25" s="229"/>
      <c r="R25" s="419">
        <f>SUM(D25:N25)</f>
        <v>39032</v>
      </c>
    </row>
    <row r="26" spans="1:18" ht="12.75" customHeight="1">
      <c r="B26" s="205" t="s">
        <v>633</v>
      </c>
      <c r="C26" s="63"/>
      <c r="D26" s="16">
        <v>469886</v>
      </c>
      <c r="E26" s="16"/>
      <c r="F26" s="16">
        <v>0</v>
      </c>
      <c r="G26" s="227"/>
      <c r="H26" s="16">
        <v>0</v>
      </c>
      <c r="I26" s="227"/>
      <c r="J26" s="16">
        <v>0</v>
      </c>
      <c r="K26" s="227"/>
      <c r="L26" s="16">
        <v>0</v>
      </c>
      <c r="M26" s="227"/>
      <c r="N26" s="16">
        <v>0</v>
      </c>
      <c r="O26" s="236"/>
      <c r="P26" s="230"/>
      <c r="Q26" s="229"/>
      <c r="R26" s="419">
        <f>SUM(D26:N26)</f>
        <v>469886</v>
      </c>
    </row>
    <row r="27" spans="1:18">
      <c r="B27" s="186" t="s">
        <v>513</v>
      </c>
      <c r="D27" s="16">
        <v>71428</v>
      </c>
      <c r="E27" s="227"/>
      <c r="F27" s="16">
        <v>218</v>
      </c>
      <c r="G27" s="227"/>
      <c r="H27" s="16">
        <v>1469</v>
      </c>
      <c r="I27" s="238"/>
      <c r="J27" s="16">
        <v>18966</v>
      </c>
      <c r="K27" s="238"/>
      <c r="L27" s="16">
        <v>3926070</v>
      </c>
      <c r="M27" s="227"/>
      <c r="N27" s="16">
        <v>-3901935</v>
      </c>
      <c r="O27" s="418" t="s">
        <v>598</v>
      </c>
      <c r="P27" s="230"/>
      <c r="Q27" s="229"/>
      <c r="R27" s="419">
        <f>SUM(D27:N27)</f>
        <v>116216</v>
      </c>
    </row>
    <row r="28" spans="1:18">
      <c r="B28" s="186" t="s">
        <v>514</v>
      </c>
      <c r="D28" s="239">
        <f>SUM(D25:D27)</f>
        <v>580346</v>
      </c>
      <c r="E28" s="238"/>
      <c r="F28" s="239">
        <f>SUM(F25:F27)</f>
        <v>218</v>
      </c>
      <c r="G28" s="227"/>
      <c r="H28" s="239">
        <f>SUM(H25:H27)</f>
        <v>1469</v>
      </c>
      <c r="I28" s="238"/>
      <c r="J28" s="239">
        <f>SUM(J25:J27)</f>
        <v>18966</v>
      </c>
      <c r="K28" s="238"/>
      <c r="L28" s="239">
        <f>SUM(L25:L27)</f>
        <v>3926070</v>
      </c>
      <c r="M28" s="227"/>
      <c r="N28" s="239">
        <f>SUM(N25:N27)</f>
        <v>-3901935</v>
      </c>
      <c r="O28" s="391"/>
      <c r="P28" s="232"/>
      <c r="Q28" s="231"/>
      <c r="R28" s="240">
        <f>SUM(R25:R27)</f>
        <v>625134</v>
      </c>
    </row>
    <row r="29" spans="1:18">
      <c r="D29" s="227"/>
      <c r="E29" s="227"/>
      <c r="F29" s="227"/>
      <c r="G29" s="227"/>
      <c r="H29" s="227"/>
      <c r="I29" s="227"/>
      <c r="J29" s="227"/>
      <c r="K29" s="227"/>
      <c r="L29" s="227"/>
      <c r="M29" s="227"/>
      <c r="N29" s="227"/>
      <c r="O29" s="391"/>
      <c r="P29" s="232"/>
      <c r="Q29" s="231"/>
      <c r="R29" s="235"/>
    </row>
    <row r="30" spans="1:18">
      <c r="A30" s="199" t="s">
        <v>382</v>
      </c>
      <c r="C30" s="7"/>
      <c r="D30" s="227"/>
      <c r="E30" s="227"/>
      <c r="F30" s="227"/>
      <c r="G30" s="235"/>
      <c r="H30" s="227"/>
      <c r="I30" s="227"/>
      <c r="J30" s="227"/>
      <c r="K30" s="227"/>
      <c r="L30" s="227"/>
      <c r="M30" s="227"/>
      <c r="N30" s="227"/>
      <c r="O30" s="391"/>
      <c r="P30" s="232"/>
      <c r="Q30" s="231"/>
      <c r="R30" s="235"/>
    </row>
    <row r="31" spans="1:18">
      <c r="B31" s="186" t="s">
        <v>515</v>
      </c>
      <c r="D31" s="16">
        <v>13197254</v>
      </c>
      <c r="E31" s="227"/>
      <c r="F31" s="16">
        <v>795</v>
      </c>
      <c r="G31" s="227"/>
      <c r="H31" s="227">
        <v>0</v>
      </c>
      <c r="I31" s="227"/>
      <c r="J31" s="16">
        <v>0</v>
      </c>
      <c r="K31" s="227"/>
      <c r="L31" s="16">
        <v>3911</v>
      </c>
      <c r="M31" s="227"/>
      <c r="N31" s="16">
        <v>0</v>
      </c>
      <c r="O31" s="236"/>
      <c r="P31" s="230"/>
      <c r="Q31" s="229"/>
      <c r="R31" s="419">
        <f t="shared" ref="R31:R37" si="1">SUM(D31:N31)</f>
        <v>13201960</v>
      </c>
    </row>
    <row r="32" spans="1:18">
      <c r="B32" s="186" t="s">
        <v>658</v>
      </c>
      <c r="D32" s="212">
        <v>-4510591</v>
      </c>
      <c r="E32" s="16"/>
      <c r="F32" s="212">
        <v>-172</v>
      </c>
      <c r="G32" s="227"/>
      <c r="H32" s="241">
        <v>0</v>
      </c>
      <c r="I32" s="227"/>
      <c r="J32" s="212">
        <v>0</v>
      </c>
      <c r="K32" s="227"/>
      <c r="L32" s="212">
        <v>-3441</v>
      </c>
      <c r="M32" s="227"/>
      <c r="N32" s="212">
        <v>0</v>
      </c>
      <c r="O32" s="236"/>
      <c r="P32" s="230"/>
      <c r="Q32" s="229"/>
      <c r="R32" s="420">
        <f t="shared" si="1"/>
        <v>-4514204</v>
      </c>
    </row>
    <row r="33" spans="1:18">
      <c r="B33" s="186" t="s">
        <v>599</v>
      </c>
      <c r="D33" s="227">
        <f>+D31+D32</f>
        <v>8686663</v>
      </c>
      <c r="E33" s="227"/>
      <c r="F33" s="227">
        <f>+F31+F32</f>
        <v>623</v>
      </c>
      <c r="G33" s="227"/>
      <c r="H33" s="227">
        <f>+H31+H32</f>
        <v>0</v>
      </c>
      <c r="I33" s="227"/>
      <c r="J33" s="227">
        <f>+J31+J32</f>
        <v>0</v>
      </c>
      <c r="K33" s="227"/>
      <c r="L33" s="227">
        <f>+L31+L32</f>
        <v>470</v>
      </c>
      <c r="M33" s="227"/>
      <c r="N33" s="227">
        <f>+N31+N32</f>
        <v>0</v>
      </c>
      <c r="O33" s="391"/>
      <c r="P33" s="232"/>
      <c r="Q33" s="231"/>
      <c r="R33" s="235">
        <f>+R31+R32</f>
        <v>8687756</v>
      </c>
    </row>
    <row r="34" spans="1:18">
      <c r="B34" s="186" t="s">
        <v>516</v>
      </c>
      <c r="D34" s="227">
        <v>459316</v>
      </c>
      <c r="E34" s="227"/>
      <c r="F34" s="227">
        <v>0</v>
      </c>
      <c r="G34" s="227"/>
      <c r="H34" s="227">
        <v>0</v>
      </c>
      <c r="I34" s="227"/>
      <c r="J34" s="227">
        <v>0</v>
      </c>
      <c r="K34" s="227"/>
      <c r="L34" s="227">
        <v>45</v>
      </c>
      <c r="M34" s="227"/>
      <c r="N34" s="227">
        <v>0</v>
      </c>
      <c r="O34" s="236"/>
      <c r="P34" s="230"/>
      <c r="Q34" s="229"/>
      <c r="R34" s="419">
        <f t="shared" si="1"/>
        <v>459361</v>
      </c>
    </row>
    <row r="35" spans="1:18">
      <c r="B35" s="186" t="s">
        <v>659</v>
      </c>
      <c r="D35" s="227">
        <v>137956</v>
      </c>
      <c r="E35" s="227"/>
      <c r="F35" s="227">
        <v>0</v>
      </c>
      <c r="G35" s="227"/>
      <c r="H35" s="227">
        <v>0</v>
      </c>
      <c r="I35" s="227"/>
      <c r="J35" s="227">
        <v>0</v>
      </c>
      <c r="K35" s="227"/>
      <c r="L35" s="227">
        <v>0</v>
      </c>
      <c r="M35" s="227"/>
      <c r="N35" s="227">
        <v>0</v>
      </c>
      <c r="O35" s="236"/>
      <c r="P35" s="230"/>
      <c r="Q35" s="229"/>
      <c r="R35" s="419">
        <f t="shared" si="1"/>
        <v>137956</v>
      </c>
    </row>
    <row r="36" spans="1:18">
      <c r="B36" s="186" t="s">
        <v>520</v>
      </c>
      <c r="D36" s="228">
        <v>184768</v>
      </c>
      <c r="E36" s="228"/>
      <c r="F36" s="228">
        <v>29</v>
      </c>
      <c r="G36" s="227"/>
      <c r="H36" s="228">
        <v>0</v>
      </c>
      <c r="I36" s="227"/>
      <c r="J36" s="228">
        <v>0</v>
      </c>
      <c r="K36" s="227"/>
      <c r="L36" s="228">
        <v>155</v>
      </c>
      <c r="M36" s="227"/>
      <c r="N36" s="228">
        <v>0</v>
      </c>
      <c r="O36" s="236"/>
      <c r="P36" s="230"/>
      <c r="Q36" s="229"/>
      <c r="R36" s="419">
        <f t="shared" si="1"/>
        <v>184952</v>
      </c>
    </row>
    <row r="37" spans="1:18">
      <c r="B37" s="186" t="s">
        <v>521</v>
      </c>
      <c r="D37" s="212">
        <v>108794</v>
      </c>
      <c r="E37" s="16"/>
      <c r="F37" s="212">
        <v>0</v>
      </c>
      <c r="G37" s="227"/>
      <c r="H37" s="228">
        <v>0</v>
      </c>
      <c r="I37" s="227"/>
      <c r="J37" s="228">
        <v>0</v>
      </c>
      <c r="K37" s="227"/>
      <c r="L37" s="212">
        <v>0</v>
      </c>
      <c r="M37" s="227"/>
      <c r="N37" s="228">
        <v>0</v>
      </c>
      <c r="O37" s="236"/>
      <c r="P37" s="230"/>
      <c r="Q37" s="229"/>
      <c r="R37" s="419">
        <f t="shared" si="1"/>
        <v>108794</v>
      </c>
    </row>
    <row r="38" spans="1:18">
      <c r="B38" s="186" t="s">
        <v>601</v>
      </c>
      <c r="D38" s="826">
        <f>D33+D37+D34+D36+D35</f>
        <v>9577497</v>
      </c>
      <c r="E38" s="827"/>
      <c r="F38" s="826">
        <f>F33+F37+F34+F36+F35</f>
        <v>652</v>
      </c>
      <c r="G38" s="827"/>
      <c r="H38" s="826">
        <f>H33+H37+H34+H36+H35</f>
        <v>0</v>
      </c>
      <c r="I38" s="827"/>
      <c r="J38" s="826">
        <f>J33+J37+J34+J36+J35</f>
        <v>0</v>
      </c>
      <c r="K38" s="827"/>
      <c r="L38" s="826">
        <f>L33+L37+L34+L36+L35</f>
        <v>670</v>
      </c>
      <c r="M38" s="827"/>
      <c r="N38" s="826">
        <f>N33+N37+N34+N36+N35</f>
        <v>0</v>
      </c>
      <c r="O38" s="392"/>
      <c r="P38" s="242"/>
      <c r="Q38" s="227"/>
      <c r="R38" s="234">
        <f>R33+R37+R34+R36+R35</f>
        <v>9578819</v>
      </c>
    </row>
    <row r="39" spans="1:18">
      <c r="B39" s="193"/>
      <c r="C39" s="7"/>
      <c r="D39" s="227"/>
      <c r="E39" s="227"/>
      <c r="F39" s="227"/>
      <c r="G39" s="235"/>
      <c r="H39" s="227"/>
      <c r="I39" s="227"/>
      <c r="J39" s="227"/>
      <c r="K39" s="227"/>
      <c r="L39" s="227"/>
      <c r="M39" s="227"/>
      <c r="N39" s="227"/>
      <c r="O39" s="391"/>
      <c r="P39" s="232"/>
      <c r="Q39" s="231"/>
      <c r="R39" s="235"/>
    </row>
    <row r="40" spans="1:18">
      <c r="A40" s="199" t="s">
        <v>391</v>
      </c>
      <c r="C40" s="7"/>
      <c r="D40" s="227"/>
      <c r="E40" s="227"/>
      <c r="F40" s="227"/>
      <c r="G40" s="235"/>
      <c r="H40" s="227"/>
      <c r="I40" s="227"/>
      <c r="J40" s="227"/>
      <c r="K40" s="227"/>
      <c r="L40" s="227"/>
      <c r="M40" s="227"/>
      <c r="N40" s="227"/>
      <c r="O40" s="391"/>
      <c r="P40" s="232"/>
      <c r="Q40" s="231"/>
      <c r="R40" s="235"/>
    </row>
    <row r="41" spans="1:18">
      <c r="B41" s="186" t="s">
        <v>660</v>
      </c>
      <c r="C41" s="12"/>
      <c r="D41" s="16">
        <v>1048656</v>
      </c>
      <c r="E41" s="16"/>
      <c r="F41" s="16">
        <v>0</v>
      </c>
      <c r="G41" s="243"/>
      <c r="H41" s="227">
        <v>0</v>
      </c>
      <c r="I41" s="227"/>
      <c r="J41" s="16">
        <v>0</v>
      </c>
      <c r="K41" s="227"/>
      <c r="L41" s="16">
        <v>0</v>
      </c>
      <c r="M41" s="227"/>
      <c r="N41" s="16">
        <v>0</v>
      </c>
      <c r="O41" s="236"/>
      <c r="P41" s="237"/>
      <c r="Q41" s="236"/>
      <c r="R41" s="419">
        <f>SUM(D41:N41)</f>
        <v>1048656</v>
      </c>
    </row>
    <row r="42" spans="1:18">
      <c r="B42" s="186" t="s">
        <v>530</v>
      </c>
      <c r="C42" s="12"/>
      <c r="D42" s="16">
        <v>0</v>
      </c>
      <c r="E42" s="16"/>
      <c r="F42" s="16">
        <v>1034</v>
      </c>
      <c r="G42" s="243"/>
      <c r="H42" s="227">
        <v>0</v>
      </c>
      <c r="I42" s="227"/>
      <c r="J42" s="16">
        <v>0</v>
      </c>
      <c r="K42" s="227"/>
      <c r="L42" s="16">
        <v>30759</v>
      </c>
      <c r="M42" s="227"/>
      <c r="N42" s="16">
        <v>-31793</v>
      </c>
      <c r="O42" s="401" t="s">
        <v>569</v>
      </c>
      <c r="P42" s="237"/>
      <c r="Q42" s="236"/>
      <c r="R42" s="419">
        <f>SUM(D42:N42)</f>
        <v>0</v>
      </c>
    </row>
    <row r="43" spans="1:18">
      <c r="B43" s="186" t="s">
        <v>186</v>
      </c>
      <c r="C43" s="12"/>
      <c r="D43" s="228">
        <v>65498</v>
      </c>
      <c r="E43" s="16"/>
      <c r="F43" s="228">
        <v>0</v>
      </c>
      <c r="G43" s="243"/>
      <c r="H43" s="228">
        <v>0</v>
      </c>
      <c r="I43" s="227"/>
      <c r="J43" s="228">
        <v>0</v>
      </c>
      <c r="K43" s="227"/>
      <c r="L43" s="228">
        <v>-395</v>
      </c>
      <c r="M43" s="227"/>
      <c r="N43" s="228">
        <v>0</v>
      </c>
      <c r="O43" s="401"/>
      <c r="P43" s="230"/>
      <c r="Q43" s="236"/>
      <c r="R43" s="419">
        <f>SUM(D43:N43)</f>
        <v>65103</v>
      </c>
    </row>
    <row r="44" spans="1:18">
      <c r="B44" s="186" t="s">
        <v>282</v>
      </c>
      <c r="C44" s="12"/>
      <c r="D44" s="212">
        <v>109020</v>
      </c>
      <c r="E44" s="16"/>
      <c r="F44" s="212">
        <v>-9</v>
      </c>
      <c r="G44" s="243"/>
      <c r="H44" s="212">
        <v>1150</v>
      </c>
      <c r="I44" s="227"/>
      <c r="J44" s="212">
        <v>-6</v>
      </c>
      <c r="K44" s="227"/>
      <c r="L44" s="212">
        <v>2902</v>
      </c>
      <c r="M44" s="227"/>
      <c r="N44" s="212">
        <v>4</v>
      </c>
      <c r="O44" s="401" t="s">
        <v>569</v>
      </c>
      <c r="P44" s="230"/>
      <c r="Q44" s="236"/>
      <c r="R44" s="419">
        <f>SUM(D44:N44)</f>
        <v>113061</v>
      </c>
    </row>
    <row r="45" spans="1:18">
      <c r="B45" s="186" t="s">
        <v>522</v>
      </c>
      <c r="D45" s="233">
        <f>SUM(D41:D44)</f>
        <v>1223174</v>
      </c>
      <c r="E45" s="227"/>
      <c r="F45" s="233">
        <f>SUM(F41:F44)</f>
        <v>1025</v>
      </c>
      <c r="G45" s="227"/>
      <c r="H45" s="233">
        <f>SUM(H41:H44)</f>
        <v>1150</v>
      </c>
      <c r="I45" s="227"/>
      <c r="J45" s="233">
        <f>SUM(J41:J44)</f>
        <v>-6</v>
      </c>
      <c r="K45" s="227"/>
      <c r="L45" s="233">
        <f>SUM(L41:L44)</f>
        <v>33266</v>
      </c>
      <c r="M45" s="227"/>
      <c r="N45" s="233">
        <f>SUM(N41:N44)</f>
        <v>-31789</v>
      </c>
      <c r="O45" s="392"/>
      <c r="P45" s="242"/>
      <c r="Q45" s="227"/>
      <c r="R45" s="234">
        <f>SUM(R41:R44)</f>
        <v>1226820</v>
      </c>
    </row>
    <row r="46" spans="1:18">
      <c r="D46" s="227"/>
      <c r="E46" s="227"/>
      <c r="F46" s="227"/>
      <c r="G46" s="227"/>
      <c r="H46" s="227"/>
      <c r="I46" s="227"/>
      <c r="J46" s="227"/>
      <c r="K46" s="227"/>
      <c r="L46" s="227"/>
      <c r="M46" s="227"/>
      <c r="N46" s="227"/>
      <c r="O46" s="391"/>
      <c r="P46" s="232"/>
      <c r="Q46" s="231"/>
      <c r="R46" s="235"/>
    </row>
    <row r="47" spans="1:18" ht="13.5" thickBot="1">
      <c r="A47" s="199" t="s">
        <v>392</v>
      </c>
      <c r="B47" s="199"/>
      <c r="C47" s="7"/>
      <c r="D47" s="244">
        <f>D22+D28+D38+D45</f>
        <v>12241582</v>
      </c>
      <c r="E47" s="246"/>
      <c r="F47" s="244">
        <f>F22+F28+F38+F45</f>
        <v>42687</v>
      </c>
      <c r="G47" s="245"/>
      <c r="H47" s="244">
        <f>H22+H28+H38+H45</f>
        <v>16128</v>
      </c>
      <c r="I47" s="246"/>
      <c r="J47" s="244">
        <f>J22+J28+J38+J45</f>
        <v>19036</v>
      </c>
      <c r="K47" s="246"/>
      <c r="L47" s="244">
        <f>L22+L28+L38+L45</f>
        <v>4067128</v>
      </c>
      <c r="M47" s="223"/>
      <c r="N47" s="244">
        <f>N22+N28+N38+N45</f>
        <v>-4023858</v>
      </c>
      <c r="O47" s="390"/>
      <c r="P47" s="225"/>
      <c r="Q47" s="224"/>
      <c r="R47" s="247">
        <f>R22+R28+R38+R45</f>
        <v>12362703</v>
      </c>
    </row>
    <row r="48" spans="1:18" ht="13.5" thickTop="1">
      <c r="A48" s="199"/>
      <c r="B48" s="199"/>
      <c r="C48" s="7"/>
      <c r="D48" s="122"/>
      <c r="E48" s="122"/>
      <c r="F48" s="122"/>
      <c r="G48" s="111"/>
      <c r="H48" s="122"/>
      <c r="I48" s="124"/>
      <c r="J48" s="123"/>
      <c r="K48" s="124"/>
      <c r="L48" s="123"/>
      <c r="N48" s="123"/>
      <c r="R48" s="123"/>
    </row>
    <row r="49" spans="1:18">
      <c r="A49" s="199"/>
      <c r="B49" s="199"/>
      <c r="C49" s="7"/>
      <c r="D49" s="122"/>
      <c r="E49" s="122"/>
      <c r="F49" s="122"/>
      <c r="G49" s="111"/>
      <c r="H49" s="122"/>
      <c r="I49" s="124"/>
      <c r="J49" s="123"/>
      <c r="K49" s="124"/>
      <c r="L49" s="123"/>
      <c r="N49" s="123"/>
      <c r="R49" s="123"/>
    </row>
    <row r="50" spans="1:18">
      <c r="A50" s="199"/>
      <c r="B50" s="199"/>
      <c r="C50" s="7"/>
      <c r="D50" s="122"/>
      <c r="E50" s="122"/>
      <c r="F50" s="122"/>
      <c r="G50" s="111"/>
      <c r="H50" s="122"/>
      <c r="I50" s="124"/>
      <c r="J50" s="123"/>
      <c r="K50" s="124"/>
      <c r="L50" s="123"/>
      <c r="N50" s="123"/>
      <c r="R50" s="123"/>
    </row>
    <row r="51" spans="1:18">
      <c r="A51" s="199" t="s">
        <v>472</v>
      </c>
      <c r="B51" s="199"/>
      <c r="C51" s="7"/>
      <c r="D51" s="122"/>
      <c r="E51" s="122"/>
      <c r="F51" s="122"/>
      <c r="G51" s="111"/>
      <c r="H51" s="122"/>
      <c r="I51" s="124"/>
      <c r="J51" s="123"/>
      <c r="K51" s="124"/>
      <c r="L51" s="123"/>
      <c r="N51" s="123"/>
      <c r="R51" s="123"/>
    </row>
    <row r="52" spans="1:18" ht="6.75" customHeight="1">
      <c r="B52" s="193"/>
      <c r="C52" s="7"/>
      <c r="D52" s="122"/>
      <c r="E52" s="122"/>
      <c r="F52" s="122"/>
      <c r="G52" s="111"/>
      <c r="H52" s="122"/>
      <c r="I52" s="124"/>
      <c r="J52" s="123"/>
      <c r="K52" s="124"/>
      <c r="L52" s="123"/>
      <c r="N52" s="123" t="s">
        <v>464</v>
      </c>
      <c r="R52" s="123"/>
    </row>
    <row r="53" spans="1:18">
      <c r="A53" s="201" t="s">
        <v>497</v>
      </c>
      <c r="B53" s="837" t="s">
        <v>417</v>
      </c>
      <c r="C53" s="837"/>
      <c r="D53" s="837"/>
      <c r="E53" s="837"/>
      <c r="F53" s="837"/>
      <c r="G53" s="837"/>
      <c r="H53" s="837"/>
      <c r="I53" s="124"/>
      <c r="J53" s="124"/>
      <c r="K53" s="124"/>
    </row>
    <row r="54" spans="1:18">
      <c r="A54" s="203" t="s">
        <v>499</v>
      </c>
      <c r="B54" s="203" t="s">
        <v>498</v>
      </c>
      <c r="D54" s="103"/>
      <c r="E54" s="103"/>
      <c r="F54" s="103"/>
      <c r="H54" s="124"/>
      <c r="J54" s="114"/>
    </row>
    <row r="55" spans="1:18">
      <c r="A55" s="203" t="s">
        <v>501</v>
      </c>
      <c r="B55" s="203" t="s">
        <v>500</v>
      </c>
      <c r="D55" s="103"/>
      <c r="E55" s="103"/>
      <c r="F55" s="103"/>
      <c r="H55" s="114"/>
      <c r="J55" s="114"/>
    </row>
    <row r="56" spans="1:18">
      <c r="D56" s="103"/>
      <c r="E56" s="103"/>
      <c r="F56" s="103"/>
      <c r="H56" s="114"/>
      <c r="J56" s="114"/>
    </row>
    <row r="57" spans="1:18">
      <c r="A57" s="201"/>
      <c r="B57" s="202"/>
    </row>
    <row r="58" spans="1:18">
      <c r="A58" s="203"/>
      <c r="B58" s="203"/>
      <c r="D58" s="103"/>
      <c r="E58" s="103"/>
      <c r="F58" s="103"/>
      <c r="H58" s="107"/>
      <c r="I58" s="105"/>
      <c r="J58" s="105"/>
      <c r="K58" s="105"/>
    </row>
    <row r="59" spans="1:18">
      <c r="A59" s="203"/>
      <c r="B59" s="203"/>
      <c r="D59" s="103"/>
      <c r="E59" s="103"/>
      <c r="F59" s="103"/>
      <c r="H59" s="107"/>
      <c r="I59" s="105"/>
      <c r="J59" s="105"/>
      <c r="K59" s="105"/>
    </row>
    <row r="60" spans="1:18">
      <c r="D60" s="109"/>
      <c r="E60" s="109"/>
      <c r="F60" s="109"/>
      <c r="G60" s="109"/>
      <c r="H60" s="109"/>
      <c r="I60" s="109"/>
      <c r="J60" s="109"/>
      <c r="K60" s="109"/>
      <c r="L60" s="109"/>
      <c r="M60" s="109"/>
      <c r="N60" s="109"/>
      <c r="O60" s="393"/>
      <c r="P60" s="109"/>
      <c r="Q60" s="109"/>
      <c r="R60" s="125"/>
    </row>
    <row r="61" spans="1:18">
      <c r="D61" s="103"/>
      <c r="E61" s="103"/>
      <c r="F61" s="103"/>
      <c r="H61" s="114"/>
      <c r="I61" s="126"/>
      <c r="J61" s="126"/>
      <c r="K61" s="126"/>
    </row>
    <row r="62" spans="1:18">
      <c r="B62" s="193"/>
      <c r="C62" s="7"/>
      <c r="D62" s="111"/>
      <c r="E62" s="111"/>
      <c r="F62" s="111"/>
      <c r="G62" s="111"/>
      <c r="H62" s="107"/>
      <c r="I62" s="127"/>
      <c r="J62" s="127"/>
      <c r="K62" s="127"/>
    </row>
    <row r="63" spans="1:18">
      <c r="D63" s="103"/>
      <c r="E63" s="103"/>
      <c r="F63" s="103"/>
      <c r="H63" s="114"/>
      <c r="J63" s="114"/>
    </row>
    <row r="64" spans="1:18">
      <c r="D64" s="103"/>
      <c r="E64" s="103"/>
      <c r="F64" s="103"/>
      <c r="H64" s="114"/>
      <c r="J64" s="114"/>
    </row>
    <row r="65" spans="4:10">
      <c r="D65" s="103"/>
      <c r="E65" s="103"/>
      <c r="F65" s="103"/>
      <c r="H65" s="114"/>
      <c r="J65" s="114"/>
    </row>
    <row r="66" spans="4:10">
      <c r="D66" s="103"/>
      <c r="E66" s="103"/>
      <c r="F66" s="103"/>
      <c r="H66" s="114"/>
      <c r="J66" s="114"/>
    </row>
    <row r="67" spans="4:10">
      <c r="D67" s="103"/>
      <c r="E67" s="103"/>
      <c r="F67" s="103"/>
      <c r="H67" s="114"/>
      <c r="J67" s="114"/>
    </row>
    <row r="68" spans="4:10">
      <c r="D68" s="103"/>
      <c r="E68" s="103"/>
      <c r="F68" s="103"/>
      <c r="H68" s="114"/>
      <c r="J68" s="114"/>
    </row>
    <row r="69" spans="4:10">
      <c r="D69" s="103"/>
      <c r="E69" s="103"/>
      <c r="F69" s="103"/>
      <c r="H69" s="114"/>
      <c r="J69" s="114"/>
    </row>
    <row r="70" spans="4:10">
      <c r="D70" s="103"/>
      <c r="E70" s="103"/>
      <c r="F70" s="103"/>
      <c r="H70" s="114"/>
      <c r="J70" s="114"/>
    </row>
    <row r="71" spans="4:10">
      <c r="D71" s="103"/>
      <c r="E71" s="103"/>
      <c r="F71" s="103"/>
      <c r="H71" s="114"/>
      <c r="J71" s="114"/>
    </row>
    <row r="72" spans="4:10">
      <c r="D72" s="103"/>
      <c r="E72" s="103"/>
      <c r="F72" s="103"/>
      <c r="H72" s="114"/>
      <c r="J72" s="114"/>
    </row>
    <row r="73" spans="4:10">
      <c r="D73" s="103"/>
      <c r="E73" s="103"/>
      <c r="F73" s="103"/>
      <c r="H73" s="114"/>
      <c r="J73" s="114"/>
    </row>
    <row r="74" spans="4:10">
      <c r="D74" s="103"/>
      <c r="E74" s="103"/>
      <c r="F74" s="103"/>
      <c r="H74" s="114"/>
      <c r="J74" s="114"/>
    </row>
    <row r="75" spans="4:10">
      <c r="D75" s="103"/>
      <c r="E75" s="103"/>
      <c r="F75" s="103"/>
      <c r="H75" s="114"/>
      <c r="J75" s="114"/>
    </row>
    <row r="76" spans="4:10">
      <c r="D76" s="103"/>
      <c r="E76" s="103"/>
      <c r="F76" s="103"/>
      <c r="H76" s="114"/>
      <c r="J76" s="114"/>
    </row>
    <row r="77" spans="4:10">
      <c r="D77" s="103"/>
      <c r="E77" s="103"/>
      <c r="F77" s="103"/>
      <c r="H77" s="114"/>
      <c r="J77" s="114"/>
    </row>
    <row r="78" spans="4:10">
      <c r="D78" s="103"/>
      <c r="E78" s="103"/>
      <c r="F78" s="103"/>
      <c r="H78" s="114"/>
      <c r="J78" s="114"/>
    </row>
    <row r="79" spans="4:10">
      <c r="D79" s="103"/>
      <c r="E79" s="103"/>
      <c r="F79" s="103"/>
      <c r="H79" s="114"/>
      <c r="J79" s="114"/>
    </row>
    <row r="80" spans="4:10">
      <c r="D80" s="103"/>
      <c r="E80" s="103"/>
      <c r="F80" s="103"/>
      <c r="H80" s="114"/>
      <c r="J80" s="114"/>
    </row>
    <row r="81" spans="4:10">
      <c r="D81" s="103"/>
      <c r="E81" s="103"/>
      <c r="F81" s="103"/>
      <c r="H81" s="114"/>
      <c r="J81" s="114"/>
    </row>
    <row r="82" spans="4:10">
      <c r="D82" s="103"/>
      <c r="E82" s="103"/>
      <c r="F82" s="103"/>
      <c r="H82" s="114"/>
      <c r="J82" s="114"/>
    </row>
    <row r="83" spans="4:10">
      <c r="D83" s="103"/>
      <c r="E83" s="103"/>
      <c r="F83" s="103"/>
      <c r="H83" s="114"/>
      <c r="J83" s="114"/>
    </row>
    <row r="84" spans="4:10">
      <c r="D84" s="103"/>
      <c r="E84" s="103"/>
      <c r="F84" s="103"/>
      <c r="H84" s="114"/>
      <c r="J84" s="114"/>
    </row>
    <row r="85" spans="4:10">
      <c r="D85" s="103"/>
      <c r="E85" s="103"/>
      <c r="F85" s="103"/>
      <c r="H85" s="114"/>
      <c r="J85" s="114"/>
    </row>
    <row r="86" spans="4:10">
      <c r="D86" s="103"/>
      <c r="E86" s="103"/>
      <c r="F86" s="103"/>
      <c r="H86" s="114"/>
      <c r="J86" s="114"/>
    </row>
    <row r="87" spans="4:10">
      <c r="D87" s="103"/>
      <c r="E87" s="103"/>
      <c r="F87" s="103"/>
      <c r="H87" s="114"/>
      <c r="J87" s="114"/>
    </row>
    <row r="88" spans="4:10">
      <c r="D88" s="103"/>
      <c r="E88" s="103"/>
      <c r="F88" s="103"/>
      <c r="H88" s="114"/>
      <c r="J88" s="114"/>
    </row>
    <row r="89" spans="4:10">
      <c r="D89" s="103"/>
      <c r="E89" s="103"/>
      <c r="F89" s="103"/>
      <c r="H89" s="114"/>
      <c r="J89" s="114"/>
    </row>
    <row r="90" spans="4:10">
      <c r="D90" s="103"/>
      <c r="E90" s="103"/>
      <c r="F90" s="103"/>
      <c r="H90" s="114"/>
      <c r="J90" s="114"/>
    </row>
    <row r="91" spans="4:10">
      <c r="D91" s="103"/>
      <c r="E91" s="103"/>
      <c r="F91" s="103"/>
      <c r="H91" s="114"/>
      <c r="J91" s="114"/>
    </row>
    <row r="92" spans="4:10">
      <c r="D92" s="103"/>
      <c r="E92" s="103"/>
      <c r="F92" s="103"/>
      <c r="H92" s="114"/>
      <c r="J92" s="114"/>
    </row>
    <row r="93" spans="4:10">
      <c r="D93" s="103"/>
      <c r="E93" s="103"/>
      <c r="F93" s="103"/>
      <c r="H93" s="114"/>
      <c r="J93" s="114"/>
    </row>
    <row r="94" spans="4:10">
      <c r="D94" s="103"/>
      <c r="E94" s="103"/>
      <c r="F94" s="103"/>
      <c r="H94" s="114"/>
      <c r="J94" s="114"/>
    </row>
    <row r="95" spans="4:10">
      <c r="D95" s="103"/>
      <c r="E95" s="103"/>
      <c r="F95" s="103"/>
      <c r="H95" s="114"/>
      <c r="J95" s="114"/>
    </row>
    <row r="96" spans="4:10">
      <c r="D96" s="103"/>
      <c r="E96" s="103"/>
      <c r="F96" s="103"/>
      <c r="H96" s="114"/>
      <c r="J96" s="114"/>
    </row>
    <row r="97" spans="4:10">
      <c r="D97" s="103"/>
      <c r="E97" s="103"/>
      <c r="F97" s="103"/>
      <c r="H97" s="114"/>
      <c r="J97" s="114"/>
    </row>
    <row r="98" spans="4:10">
      <c r="D98" s="103"/>
      <c r="E98" s="103"/>
      <c r="F98" s="103"/>
      <c r="H98" s="114"/>
      <c r="J98" s="114"/>
    </row>
    <row r="99" spans="4:10">
      <c r="D99" s="103"/>
      <c r="E99" s="103"/>
      <c r="F99" s="103"/>
      <c r="H99" s="114"/>
      <c r="J99" s="114"/>
    </row>
    <row r="100" spans="4:10">
      <c r="D100" s="103"/>
      <c r="E100" s="103"/>
      <c r="F100" s="103"/>
      <c r="H100" s="114"/>
      <c r="J100" s="114"/>
    </row>
    <row r="101" spans="4:10">
      <c r="D101" s="103"/>
      <c r="E101" s="103"/>
      <c r="F101" s="103"/>
      <c r="H101" s="114"/>
      <c r="J101" s="114"/>
    </row>
    <row r="102" spans="4:10">
      <c r="D102" s="103"/>
      <c r="E102" s="103"/>
      <c r="F102" s="103"/>
      <c r="H102" s="114"/>
      <c r="J102" s="114"/>
    </row>
    <row r="103" spans="4:10">
      <c r="D103" s="103"/>
      <c r="E103" s="103"/>
      <c r="F103" s="103"/>
      <c r="H103" s="114"/>
      <c r="J103" s="114"/>
    </row>
    <row r="104" spans="4:10">
      <c r="D104" s="103"/>
      <c r="E104" s="103"/>
      <c r="F104" s="103"/>
      <c r="H104" s="114"/>
      <c r="J104" s="114"/>
    </row>
    <row r="105" spans="4:10">
      <c r="D105" s="103"/>
      <c r="E105" s="103"/>
      <c r="F105" s="103"/>
      <c r="H105" s="114"/>
      <c r="J105" s="114"/>
    </row>
    <row r="106" spans="4:10">
      <c r="D106" s="103"/>
      <c r="E106" s="103"/>
      <c r="F106" s="103"/>
      <c r="H106" s="114"/>
      <c r="J106" s="114"/>
    </row>
    <row r="107" spans="4:10">
      <c r="D107" s="103"/>
      <c r="E107" s="103"/>
      <c r="F107" s="103"/>
      <c r="H107" s="114"/>
      <c r="J107" s="114"/>
    </row>
    <row r="108" spans="4:10">
      <c r="D108" s="103"/>
      <c r="E108" s="103"/>
      <c r="F108" s="103"/>
      <c r="H108" s="114"/>
      <c r="J108" s="114"/>
    </row>
    <row r="109" spans="4:10">
      <c r="D109" s="103"/>
      <c r="E109" s="103"/>
      <c r="F109" s="103"/>
      <c r="H109" s="114"/>
      <c r="J109" s="114"/>
    </row>
    <row r="110" spans="4:10">
      <c r="D110" s="103"/>
      <c r="E110" s="103"/>
      <c r="F110" s="103"/>
      <c r="H110" s="114"/>
      <c r="J110" s="114"/>
    </row>
    <row r="111" spans="4:10">
      <c r="D111" s="103"/>
      <c r="E111" s="103"/>
      <c r="F111" s="103"/>
      <c r="H111" s="114"/>
      <c r="J111" s="114"/>
    </row>
    <row r="112" spans="4:10">
      <c r="D112" s="103"/>
      <c r="E112" s="103"/>
      <c r="F112" s="103"/>
      <c r="H112" s="114"/>
      <c r="J112" s="114"/>
    </row>
    <row r="113" spans="4:10">
      <c r="D113" s="103"/>
      <c r="E113" s="103"/>
      <c r="F113" s="103"/>
      <c r="H113" s="114"/>
      <c r="J113" s="114"/>
    </row>
    <row r="114" spans="4:10">
      <c r="D114" s="103"/>
      <c r="E114" s="103"/>
      <c r="F114" s="103"/>
      <c r="H114" s="114"/>
      <c r="J114" s="114"/>
    </row>
    <row r="115" spans="4:10">
      <c r="D115" s="103"/>
      <c r="E115" s="103"/>
      <c r="F115" s="103"/>
      <c r="H115" s="114"/>
      <c r="J115" s="114"/>
    </row>
    <row r="116" spans="4:10">
      <c r="D116" s="103"/>
      <c r="E116" s="103"/>
      <c r="F116" s="103"/>
      <c r="H116" s="114"/>
      <c r="J116" s="114"/>
    </row>
    <row r="117" spans="4:10">
      <c r="D117" s="103"/>
      <c r="E117" s="103"/>
      <c r="F117" s="103"/>
      <c r="H117" s="114"/>
      <c r="J117" s="114"/>
    </row>
    <row r="118" spans="4:10">
      <c r="D118" s="103"/>
      <c r="E118" s="103"/>
      <c r="F118" s="103"/>
      <c r="H118" s="114"/>
      <c r="J118" s="114"/>
    </row>
    <row r="119" spans="4:10">
      <c r="D119" s="103"/>
      <c r="E119" s="103"/>
      <c r="F119" s="103"/>
      <c r="H119" s="114"/>
      <c r="J119" s="114"/>
    </row>
    <row r="120" spans="4:10">
      <c r="D120" s="103"/>
      <c r="E120" s="103"/>
      <c r="F120" s="103"/>
      <c r="H120" s="114"/>
      <c r="J120" s="114"/>
    </row>
    <row r="121" spans="4:10">
      <c r="D121" s="103"/>
      <c r="E121" s="103"/>
      <c r="F121" s="103"/>
      <c r="H121" s="114"/>
      <c r="J121" s="114"/>
    </row>
    <row r="122" spans="4:10">
      <c r="D122" s="103"/>
      <c r="E122" s="103"/>
      <c r="F122" s="103"/>
      <c r="H122" s="114"/>
      <c r="J122" s="114"/>
    </row>
    <row r="123" spans="4:10">
      <c r="D123" s="103"/>
      <c r="E123" s="103"/>
      <c r="F123" s="103"/>
      <c r="H123" s="114"/>
      <c r="J123" s="114"/>
    </row>
    <row r="124" spans="4:10">
      <c r="D124" s="103"/>
      <c r="E124" s="103"/>
      <c r="F124" s="103"/>
      <c r="H124" s="114"/>
      <c r="J124" s="114"/>
    </row>
    <row r="125" spans="4:10">
      <c r="D125" s="103"/>
      <c r="E125" s="103"/>
      <c r="F125" s="103"/>
      <c r="H125" s="114"/>
      <c r="J125" s="114"/>
    </row>
    <row r="126" spans="4:10">
      <c r="D126" s="103"/>
      <c r="E126" s="103"/>
      <c r="F126" s="103"/>
      <c r="H126" s="114"/>
      <c r="J126" s="114"/>
    </row>
    <row r="127" spans="4:10">
      <c r="D127" s="103"/>
      <c r="E127" s="103"/>
      <c r="F127" s="103"/>
      <c r="H127" s="114"/>
      <c r="J127" s="114"/>
    </row>
    <row r="128" spans="4:10">
      <c r="D128" s="103"/>
      <c r="E128" s="103"/>
      <c r="F128" s="103"/>
      <c r="H128" s="114"/>
      <c r="J128" s="114"/>
    </row>
    <row r="129" spans="4:10">
      <c r="D129" s="103"/>
      <c r="E129" s="103"/>
      <c r="F129" s="103"/>
      <c r="H129" s="114"/>
      <c r="J129" s="114"/>
    </row>
    <row r="130" spans="4:10">
      <c r="D130" s="103"/>
      <c r="E130" s="103"/>
      <c r="F130" s="103"/>
      <c r="H130" s="114"/>
      <c r="J130" s="114"/>
    </row>
    <row r="131" spans="4:10">
      <c r="D131" s="103"/>
      <c r="E131" s="103"/>
      <c r="F131" s="103"/>
      <c r="H131" s="114"/>
      <c r="J131" s="114"/>
    </row>
    <row r="132" spans="4:10">
      <c r="D132" s="103"/>
      <c r="E132" s="103"/>
      <c r="F132" s="103"/>
      <c r="H132" s="114"/>
      <c r="J132" s="114"/>
    </row>
    <row r="133" spans="4:10">
      <c r="D133" s="103"/>
      <c r="E133" s="103"/>
      <c r="F133" s="103"/>
      <c r="H133" s="114"/>
      <c r="J133" s="114"/>
    </row>
    <row r="134" spans="4:10">
      <c r="D134" s="103"/>
      <c r="E134" s="103"/>
      <c r="F134" s="103"/>
      <c r="H134" s="114"/>
      <c r="J134" s="114"/>
    </row>
    <row r="135" spans="4:10">
      <c r="D135" s="103"/>
      <c r="E135" s="103"/>
      <c r="F135" s="103"/>
      <c r="H135" s="114"/>
      <c r="J135" s="114"/>
    </row>
    <row r="136" spans="4:10">
      <c r="D136" s="103"/>
      <c r="E136" s="103"/>
      <c r="F136" s="103"/>
      <c r="H136" s="114"/>
      <c r="J136" s="114"/>
    </row>
    <row r="137" spans="4:10">
      <c r="D137" s="103"/>
      <c r="E137" s="103"/>
      <c r="F137" s="103"/>
      <c r="H137" s="114"/>
      <c r="J137" s="114"/>
    </row>
    <row r="138" spans="4:10">
      <c r="D138" s="103"/>
      <c r="E138" s="103"/>
      <c r="F138" s="103"/>
      <c r="H138" s="114"/>
      <c r="J138" s="114"/>
    </row>
    <row r="139" spans="4:10">
      <c r="D139" s="103"/>
      <c r="E139" s="103"/>
      <c r="F139" s="103"/>
      <c r="H139" s="114"/>
      <c r="J139" s="114"/>
    </row>
    <row r="140" spans="4:10">
      <c r="D140" s="103"/>
      <c r="E140" s="103"/>
      <c r="F140" s="103"/>
      <c r="H140" s="114"/>
      <c r="J140" s="114"/>
    </row>
    <row r="141" spans="4:10">
      <c r="D141" s="103"/>
      <c r="E141" s="103"/>
      <c r="F141" s="103"/>
      <c r="H141" s="114"/>
      <c r="J141" s="114"/>
    </row>
    <row r="142" spans="4:10">
      <c r="D142" s="103"/>
      <c r="E142" s="103"/>
      <c r="F142" s="103"/>
      <c r="H142" s="114"/>
      <c r="J142" s="114"/>
    </row>
    <row r="143" spans="4:10">
      <c r="D143" s="103"/>
      <c r="E143" s="103"/>
      <c r="F143" s="103"/>
      <c r="H143" s="114"/>
      <c r="J143" s="114"/>
    </row>
    <row r="144" spans="4:10">
      <c r="D144" s="103"/>
      <c r="E144" s="103"/>
      <c r="F144" s="103"/>
      <c r="H144" s="114"/>
      <c r="J144" s="114"/>
    </row>
    <row r="145" spans="4:10">
      <c r="D145" s="103"/>
      <c r="E145" s="103"/>
      <c r="F145" s="103"/>
      <c r="H145" s="114"/>
      <c r="J145" s="114"/>
    </row>
    <row r="146" spans="4:10">
      <c r="D146" s="103"/>
      <c r="E146" s="103"/>
      <c r="F146" s="103"/>
      <c r="H146" s="114"/>
      <c r="J146" s="114"/>
    </row>
    <row r="147" spans="4:10">
      <c r="D147" s="103"/>
      <c r="E147" s="103"/>
      <c r="F147" s="103"/>
      <c r="H147" s="114"/>
      <c r="J147" s="114"/>
    </row>
    <row r="148" spans="4:10">
      <c r="D148" s="103"/>
      <c r="E148" s="103"/>
      <c r="F148" s="103"/>
      <c r="H148" s="114"/>
      <c r="J148" s="114"/>
    </row>
    <row r="149" spans="4:10">
      <c r="D149" s="103"/>
      <c r="E149" s="103"/>
      <c r="F149" s="103"/>
      <c r="H149" s="114"/>
      <c r="J149" s="114"/>
    </row>
    <row r="150" spans="4:10">
      <c r="D150" s="103"/>
      <c r="E150" s="103"/>
      <c r="F150" s="103"/>
      <c r="H150" s="114"/>
      <c r="J150" s="114"/>
    </row>
    <row r="151" spans="4:10">
      <c r="D151" s="103"/>
      <c r="E151" s="103"/>
      <c r="F151" s="103"/>
      <c r="H151" s="114"/>
      <c r="J151" s="114"/>
    </row>
    <row r="152" spans="4:10">
      <c r="D152" s="103"/>
      <c r="E152" s="103"/>
      <c r="F152" s="103"/>
      <c r="H152" s="114"/>
      <c r="J152" s="114"/>
    </row>
    <row r="153" spans="4:10">
      <c r="D153" s="103"/>
      <c r="E153" s="103"/>
      <c r="F153" s="103"/>
      <c r="H153" s="114"/>
      <c r="J153" s="114"/>
    </row>
    <row r="154" spans="4:10">
      <c r="D154" s="103"/>
      <c r="E154" s="103"/>
      <c r="F154" s="103"/>
      <c r="H154" s="114"/>
      <c r="J154" s="114"/>
    </row>
    <row r="155" spans="4:10">
      <c r="D155" s="103"/>
      <c r="E155" s="103"/>
      <c r="F155" s="103"/>
      <c r="H155" s="114"/>
      <c r="J155" s="114"/>
    </row>
    <row r="156" spans="4:10">
      <c r="D156" s="103"/>
      <c r="E156" s="103"/>
      <c r="F156" s="103"/>
      <c r="H156" s="114"/>
      <c r="J156" s="114"/>
    </row>
    <row r="157" spans="4:10">
      <c r="D157" s="103"/>
      <c r="E157" s="103"/>
      <c r="F157" s="103"/>
      <c r="H157" s="114"/>
      <c r="J157" s="114"/>
    </row>
    <row r="158" spans="4:10">
      <c r="D158" s="103"/>
      <c r="E158" s="103"/>
      <c r="F158" s="103"/>
      <c r="H158" s="114"/>
      <c r="J158" s="114"/>
    </row>
    <row r="159" spans="4:10">
      <c r="D159" s="103"/>
      <c r="E159" s="103"/>
      <c r="F159" s="103"/>
      <c r="H159" s="114"/>
      <c r="J159" s="114"/>
    </row>
    <row r="160" spans="4:10">
      <c r="D160" s="103"/>
      <c r="E160" s="103"/>
      <c r="F160" s="103"/>
      <c r="H160" s="114"/>
      <c r="J160" s="114"/>
    </row>
    <row r="161" spans="4:10">
      <c r="D161" s="103"/>
      <c r="E161" s="103"/>
      <c r="F161" s="103"/>
      <c r="H161" s="114"/>
      <c r="J161" s="114"/>
    </row>
    <row r="162" spans="4:10">
      <c r="D162" s="103"/>
      <c r="E162" s="103"/>
      <c r="F162" s="103"/>
      <c r="H162" s="114"/>
      <c r="J162" s="114"/>
    </row>
    <row r="163" spans="4:10">
      <c r="D163" s="103"/>
      <c r="E163" s="103"/>
      <c r="F163" s="103"/>
      <c r="H163" s="114"/>
      <c r="J163" s="114"/>
    </row>
    <row r="164" spans="4:10">
      <c r="D164" s="103"/>
      <c r="E164" s="103"/>
      <c r="F164" s="103"/>
      <c r="H164" s="114"/>
      <c r="J164" s="114"/>
    </row>
    <row r="165" spans="4:10">
      <c r="D165" s="103"/>
      <c r="E165" s="103"/>
      <c r="F165" s="103"/>
      <c r="H165" s="114"/>
      <c r="J165" s="114"/>
    </row>
    <row r="166" spans="4:10">
      <c r="D166" s="103"/>
      <c r="E166" s="103"/>
      <c r="F166" s="103"/>
      <c r="H166" s="114"/>
      <c r="J166" s="114"/>
    </row>
    <row r="167" spans="4:10">
      <c r="D167" s="103"/>
      <c r="E167" s="103"/>
      <c r="F167" s="103"/>
      <c r="H167" s="114"/>
      <c r="J167" s="114"/>
    </row>
    <row r="168" spans="4:10">
      <c r="D168" s="103"/>
      <c r="E168" s="103"/>
      <c r="F168" s="103"/>
      <c r="H168" s="114"/>
      <c r="J168" s="114"/>
    </row>
    <row r="169" spans="4:10">
      <c r="D169" s="103"/>
      <c r="E169" s="103"/>
      <c r="F169" s="103"/>
      <c r="H169" s="114"/>
      <c r="J169" s="114"/>
    </row>
    <row r="170" spans="4:10">
      <c r="D170" s="103"/>
      <c r="E170" s="103"/>
      <c r="F170" s="103"/>
      <c r="H170" s="114"/>
      <c r="J170" s="114"/>
    </row>
    <row r="171" spans="4:10">
      <c r="D171" s="103"/>
      <c r="E171" s="103"/>
      <c r="F171" s="103"/>
      <c r="H171" s="114"/>
      <c r="J171" s="114"/>
    </row>
    <row r="172" spans="4:10">
      <c r="D172" s="103"/>
      <c r="E172" s="103"/>
      <c r="F172" s="103"/>
      <c r="H172" s="114"/>
      <c r="J172" s="114"/>
    </row>
    <row r="173" spans="4:10">
      <c r="D173" s="103"/>
      <c r="E173" s="103"/>
      <c r="F173" s="103"/>
      <c r="H173" s="114"/>
      <c r="J173" s="114"/>
    </row>
    <row r="174" spans="4:10">
      <c r="D174" s="103"/>
      <c r="E174" s="103"/>
      <c r="F174" s="103"/>
      <c r="H174" s="114"/>
      <c r="J174" s="114"/>
    </row>
    <row r="175" spans="4:10">
      <c r="D175" s="103"/>
      <c r="E175" s="103"/>
      <c r="F175" s="103"/>
      <c r="H175" s="114"/>
      <c r="J175" s="114"/>
    </row>
    <row r="176" spans="4:10">
      <c r="D176" s="103"/>
      <c r="E176" s="103"/>
      <c r="F176" s="103"/>
      <c r="H176" s="114"/>
      <c r="J176" s="114"/>
    </row>
    <row r="177" spans="4:10">
      <c r="D177" s="103"/>
      <c r="E177" s="103"/>
      <c r="F177" s="103"/>
      <c r="H177" s="114"/>
      <c r="J177" s="114"/>
    </row>
    <row r="178" spans="4:10">
      <c r="D178" s="103"/>
      <c r="E178" s="103"/>
      <c r="F178" s="103"/>
      <c r="H178" s="114"/>
      <c r="J178" s="114"/>
    </row>
    <row r="179" spans="4:10">
      <c r="D179" s="103"/>
      <c r="E179" s="103"/>
      <c r="F179" s="103"/>
      <c r="H179" s="114"/>
      <c r="J179" s="114"/>
    </row>
    <row r="180" spans="4:10">
      <c r="D180" s="103"/>
      <c r="E180" s="103"/>
      <c r="F180" s="103"/>
      <c r="H180" s="114"/>
      <c r="J180" s="114"/>
    </row>
    <row r="181" spans="4:10">
      <c r="D181" s="103"/>
      <c r="E181" s="103"/>
      <c r="F181" s="103"/>
      <c r="H181" s="114"/>
      <c r="J181" s="114"/>
    </row>
    <row r="182" spans="4:10">
      <c r="D182" s="103"/>
      <c r="E182" s="103"/>
      <c r="F182" s="103"/>
      <c r="H182" s="114"/>
      <c r="J182" s="114"/>
    </row>
    <row r="183" spans="4:10">
      <c r="D183" s="103"/>
      <c r="E183" s="103"/>
      <c r="F183" s="103"/>
      <c r="H183" s="114"/>
      <c r="J183" s="114"/>
    </row>
    <row r="184" spans="4:10">
      <c r="D184" s="103"/>
      <c r="E184" s="103"/>
      <c r="F184" s="103"/>
      <c r="H184" s="114"/>
      <c r="J184" s="114"/>
    </row>
    <row r="185" spans="4:10">
      <c r="D185" s="103"/>
      <c r="E185" s="103"/>
      <c r="F185" s="103"/>
      <c r="H185" s="114"/>
      <c r="J185" s="114"/>
    </row>
    <row r="186" spans="4:10">
      <c r="D186" s="103"/>
      <c r="E186" s="103"/>
      <c r="F186" s="103"/>
      <c r="H186" s="114"/>
      <c r="J186" s="114"/>
    </row>
    <row r="187" spans="4:10">
      <c r="D187" s="103"/>
      <c r="E187" s="103"/>
      <c r="F187" s="103"/>
      <c r="H187" s="114"/>
      <c r="J187" s="114"/>
    </row>
    <row r="188" spans="4:10">
      <c r="D188" s="103"/>
      <c r="E188" s="103"/>
      <c r="F188" s="103"/>
      <c r="H188" s="114"/>
      <c r="J188" s="114"/>
    </row>
    <row r="189" spans="4:10">
      <c r="D189" s="103"/>
      <c r="E189" s="103"/>
      <c r="F189" s="103"/>
      <c r="H189" s="114"/>
      <c r="J189" s="114"/>
    </row>
    <row r="190" spans="4:10">
      <c r="D190" s="103"/>
      <c r="E190" s="103"/>
      <c r="F190" s="103"/>
      <c r="H190" s="114"/>
      <c r="J190" s="114"/>
    </row>
    <row r="191" spans="4:10">
      <c r="D191" s="103"/>
      <c r="E191" s="103"/>
      <c r="F191" s="103"/>
      <c r="H191" s="114"/>
      <c r="J191" s="114"/>
    </row>
    <row r="192" spans="4:10">
      <c r="D192" s="103"/>
      <c r="E192" s="103"/>
      <c r="F192" s="103"/>
      <c r="H192" s="114"/>
      <c r="J192" s="114"/>
    </row>
    <row r="193" spans="4:10">
      <c r="D193" s="103"/>
      <c r="E193" s="103"/>
      <c r="F193" s="103"/>
      <c r="H193" s="114"/>
      <c r="J193" s="114"/>
    </row>
    <row r="194" spans="4:10">
      <c r="D194" s="103"/>
      <c r="E194" s="103"/>
      <c r="F194" s="103"/>
      <c r="H194" s="114"/>
      <c r="J194" s="114"/>
    </row>
    <row r="195" spans="4:10">
      <c r="D195" s="103"/>
      <c r="E195" s="103"/>
      <c r="F195" s="103"/>
      <c r="H195" s="114"/>
      <c r="J195" s="114"/>
    </row>
    <row r="196" spans="4:10">
      <c r="D196" s="103"/>
      <c r="E196" s="103"/>
      <c r="F196" s="103"/>
      <c r="H196" s="114"/>
      <c r="J196" s="114"/>
    </row>
    <row r="197" spans="4:10">
      <c r="D197" s="103"/>
      <c r="E197" s="103"/>
      <c r="F197" s="103"/>
      <c r="H197" s="114"/>
      <c r="J197" s="114"/>
    </row>
    <row r="198" spans="4:10">
      <c r="D198" s="103"/>
      <c r="E198" s="103"/>
      <c r="F198" s="103"/>
      <c r="H198" s="114"/>
      <c r="J198" s="114"/>
    </row>
    <row r="199" spans="4:10">
      <c r="D199" s="103"/>
      <c r="E199" s="103"/>
      <c r="F199" s="103"/>
      <c r="H199" s="114"/>
      <c r="J199" s="114"/>
    </row>
    <row r="200" spans="4:10">
      <c r="D200" s="103"/>
      <c r="E200" s="103"/>
      <c r="F200" s="103"/>
      <c r="H200" s="114"/>
      <c r="J200" s="114"/>
    </row>
    <row r="201" spans="4:10">
      <c r="D201" s="103"/>
      <c r="E201" s="103"/>
      <c r="F201" s="103"/>
      <c r="H201" s="114"/>
      <c r="J201" s="114"/>
    </row>
    <row r="202" spans="4:10">
      <c r="D202" s="103"/>
      <c r="E202" s="103"/>
      <c r="F202" s="103"/>
      <c r="H202" s="114"/>
      <c r="J202" s="114"/>
    </row>
    <row r="203" spans="4:10">
      <c r="D203" s="103"/>
      <c r="E203" s="103"/>
      <c r="F203" s="103"/>
      <c r="H203" s="114"/>
      <c r="J203" s="114"/>
    </row>
    <row r="204" spans="4:10">
      <c r="D204" s="103"/>
      <c r="E204" s="103"/>
      <c r="F204" s="103"/>
      <c r="H204" s="114"/>
      <c r="J204" s="114"/>
    </row>
    <row r="205" spans="4:10">
      <c r="D205" s="103"/>
      <c r="E205" s="103"/>
      <c r="F205" s="103"/>
      <c r="H205" s="114"/>
      <c r="J205" s="114"/>
    </row>
    <row r="206" spans="4:10">
      <c r="D206" s="103"/>
      <c r="E206" s="103"/>
      <c r="F206" s="103"/>
      <c r="H206" s="114"/>
      <c r="J206" s="114"/>
    </row>
    <row r="207" spans="4:10">
      <c r="D207" s="103"/>
      <c r="E207" s="103"/>
      <c r="F207" s="103"/>
      <c r="H207" s="114"/>
      <c r="J207" s="114"/>
    </row>
    <row r="208" spans="4:10">
      <c r="D208" s="103"/>
      <c r="E208" s="103"/>
      <c r="F208" s="103"/>
      <c r="H208" s="114"/>
      <c r="J208" s="114"/>
    </row>
    <row r="209" spans="4:10">
      <c r="D209" s="103"/>
      <c r="E209" s="103"/>
      <c r="F209" s="103"/>
      <c r="H209" s="114"/>
      <c r="J209" s="114"/>
    </row>
    <row r="210" spans="4:10">
      <c r="D210" s="103"/>
      <c r="E210" s="103"/>
      <c r="F210" s="103"/>
      <c r="H210" s="114"/>
      <c r="J210" s="114"/>
    </row>
    <row r="211" spans="4:10">
      <c r="D211" s="103"/>
      <c r="E211" s="103"/>
      <c r="F211" s="103"/>
      <c r="H211" s="114"/>
      <c r="J211" s="114"/>
    </row>
    <row r="212" spans="4:10">
      <c r="D212" s="103"/>
      <c r="E212" s="103"/>
      <c r="F212" s="103"/>
      <c r="H212" s="114"/>
      <c r="J212" s="114"/>
    </row>
    <row r="213" spans="4:10">
      <c r="D213" s="103"/>
      <c r="E213" s="103"/>
      <c r="F213" s="103"/>
      <c r="H213" s="114"/>
      <c r="J213" s="114"/>
    </row>
    <row r="214" spans="4:10">
      <c r="D214" s="103"/>
      <c r="E214" s="103"/>
      <c r="F214" s="103"/>
      <c r="H214" s="114"/>
      <c r="J214" s="114"/>
    </row>
    <row r="215" spans="4:10">
      <c r="D215" s="103"/>
      <c r="E215" s="103"/>
      <c r="F215" s="103"/>
      <c r="H215" s="114"/>
      <c r="J215" s="114"/>
    </row>
    <row r="216" spans="4:10">
      <c r="D216" s="103"/>
      <c r="E216" s="103"/>
      <c r="F216" s="103"/>
      <c r="H216" s="114"/>
      <c r="J216" s="114"/>
    </row>
    <row r="217" spans="4:10">
      <c r="D217" s="103"/>
      <c r="E217" s="103"/>
      <c r="F217" s="103"/>
      <c r="H217" s="114"/>
      <c r="J217" s="114"/>
    </row>
    <row r="218" spans="4:10">
      <c r="D218" s="103"/>
      <c r="E218" s="103"/>
      <c r="F218" s="103"/>
      <c r="H218" s="114"/>
      <c r="J218" s="114"/>
    </row>
    <row r="219" spans="4:10">
      <c r="D219" s="103"/>
      <c r="E219" s="103"/>
      <c r="F219" s="103"/>
      <c r="H219" s="114"/>
      <c r="J219" s="114"/>
    </row>
    <row r="220" spans="4:10">
      <c r="D220" s="103"/>
      <c r="E220" s="103"/>
      <c r="F220" s="103"/>
      <c r="H220" s="114"/>
      <c r="J220" s="114"/>
    </row>
    <row r="221" spans="4:10">
      <c r="D221" s="103"/>
      <c r="E221" s="103"/>
      <c r="F221" s="103"/>
      <c r="H221" s="114"/>
      <c r="J221" s="114"/>
    </row>
    <row r="222" spans="4:10">
      <c r="D222" s="103"/>
      <c r="E222" s="103"/>
      <c r="F222" s="103"/>
      <c r="H222" s="114"/>
      <c r="J222" s="114"/>
    </row>
    <row r="223" spans="4:10">
      <c r="D223" s="103"/>
      <c r="E223" s="103"/>
      <c r="F223" s="103"/>
      <c r="H223" s="114"/>
      <c r="J223" s="114"/>
    </row>
    <row r="224" spans="4:10">
      <c r="D224" s="103"/>
      <c r="E224" s="103"/>
      <c r="F224" s="103"/>
      <c r="H224" s="114"/>
      <c r="J224" s="114"/>
    </row>
    <row r="225" spans="4:10">
      <c r="D225" s="103"/>
      <c r="E225" s="103"/>
      <c r="F225" s="103"/>
      <c r="H225" s="114"/>
      <c r="J225" s="114"/>
    </row>
    <row r="226" spans="4:10">
      <c r="D226" s="103"/>
      <c r="E226" s="103"/>
      <c r="F226" s="103"/>
      <c r="H226" s="114"/>
      <c r="J226" s="114"/>
    </row>
    <row r="227" spans="4:10">
      <c r="D227" s="103"/>
      <c r="E227" s="103"/>
      <c r="F227" s="103"/>
      <c r="H227" s="114"/>
      <c r="J227" s="114"/>
    </row>
    <row r="228" spans="4:10">
      <c r="D228" s="103"/>
      <c r="E228" s="103"/>
      <c r="F228" s="103"/>
      <c r="H228" s="114"/>
      <c r="J228" s="114"/>
    </row>
    <row r="229" spans="4:10">
      <c r="D229" s="103"/>
      <c r="E229" s="103"/>
      <c r="F229" s="103"/>
      <c r="H229" s="114"/>
      <c r="J229" s="114"/>
    </row>
    <row r="230" spans="4:10">
      <c r="D230" s="103"/>
      <c r="E230" s="103"/>
      <c r="F230" s="103"/>
      <c r="H230" s="114"/>
      <c r="J230" s="114"/>
    </row>
    <row r="231" spans="4:10">
      <c r="D231" s="103"/>
      <c r="E231" s="103"/>
      <c r="F231" s="103"/>
      <c r="H231" s="114"/>
      <c r="J231" s="114"/>
    </row>
    <row r="232" spans="4:10">
      <c r="D232" s="103"/>
      <c r="E232" s="103"/>
      <c r="F232" s="103"/>
      <c r="H232" s="114"/>
      <c r="J232" s="114"/>
    </row>
    <row r="233" spans="4:10">
      <c r="D233" s="103"/>
      <c r="E233" s="103"/>
      <c r="F233" s="103"/>
      <c r="H233" s="114"/>
      <c r="J233" s="114"/>
    </row>
    <row r="234" spans="4:10">
      <c r="D234" s="103"/>
      <c r="E234" s="103"/>
      <c r="F234" s="103"/>
      <c r="H234" s="114"/>
      <c r="J234" s="114"/>
    </row>
    <row r="235" spans="4:10">
      <c r="D235" s="103"/>
      <c r="E235" s="103"/>
      <c r="F235" s="103"/>
      <c r="H235" s="114"/>
      <c r="J235" s="114"/>
    </row>
    <row r="236" spans="4:10">
      <c r="D236" s="103"/>
      <c r="E236" s="103"/>
      <c r="F236" s="103"/>
      <c r="H236" s="114"/>
      <c r="J236" s="114"/>
    </row>
    <row r="237" spans="4:10">
      <c r="D237" s="103"/>
      <c r="E237" s="103"/>
      <c r="F237" s="103"/>
      <c r="H237" s="114"/>
      <c r="J237" s="114"/>
    </row>
    <row r="238" spans="4:10">
      <c r="D238" s="103"/>
      <c r="E238" s="103"/>
      <c r="F238" s="103"/>
      <c r="H238" s="114"/>
      <c r="J238" s="114"/>
    </row>
    <row r="239" spans="4:10">
      <c r="D239" s="103"/>
      <c r="E239" s="103"/>
      <c r="F239" s="103"/>
      <c r="H239" s="114"/>
      <c r="J239" s="114"/>
    </row>
    <row r="240" spans="4:10">
      <c r="D240" s="103"/>
      <c r="E240" s="103"/>
      <c r="F240" s="103"/>
      <c r="H240" s="114"/>
      <c r="J240" s="114"/>
    </row>
    <row r="241" spans="4:10">
      <c r="D241" s="103"/>
      <c r="E241" s="103"/>
      <c r="F241" s="103"/>
      <c r="H241" s="114"/>
      <c r="J241" s="114"/>
    </row>
    <row r="242" spans="4:10">
      <c r="D242" s="103"/>
      <c r="E242" s="103"/>
      <c r="F242" s="103"/>
      <c r="H242" s="114"/>
      <c r="J242" s="114"/>
    </row>
    <row r="243" spans="4:10">
      <c r="D243" s="103"/>
      <c r="E243" s="103"/>
      <c r="F243" s="103"/>
      <c r="H243" s="114"/>
      <c r="J243" s="114"/>
    </row>
    <row r="244" spans="4:10">
      <c r="D244" s="103"/>
      <c r="E244" s="103"/>
      <c r="F244" s="103"/>
      <c r="H244" s="114"/>
      <c r="J244" s="114"/>
    </row>
    <row r="245" spans="4:10">
      <c r="D245" s="103"/>
      <c r="E245" s="103"/>
      <c r="F245" s="103"/>
      <c r="H245" s="114"/>
      <c r="J245" s="114"/>
    </row>
    <row r="246" spans="4:10">
      <c r="D246" s="103"/>
      <c r="E246" s="103"/>
      <c r="F246" s="103"/>
      <c r="H246" s="114"/>
      <c r="J246" s="114"/>
    </row>
    <row r="247" spans="4:10">
      <c r="D247" s="103"/>
      <c r="E247" s="103"/>
      <c r="F247" s="103"/>
      <c r="H247" s="114"/>
      <c r="J247" s="114"/>
    </row>
    <row r="248" spans="4:10">
      <c r="D248" s="103"/>
      <c r="E248" s="103"/>
      <c r="F248" s="103"/>
      <c r="H248" s="114"/>
      <c r="J248" s="114"/>
    </row>
    <row r="249" spans="4:10">
      <c r="D249" s="103"/>
      <c r="E249" s="103"/>
      <c r="F249" s="103"/>
      <c r="H249" s="114"/>
      <c r="J249" s="114"/>
    </row>
    <row r="250" spans="4:10">
      <c r="D250" s="103"/>
      <c r="E250" s="103"/>
      <c r="F250" s="103"/>
      <c r="H250" s="114"/>
      <c r="J250" s="114"/>
    </row>
    <row r="251" spans="4:10">
      <c r="D251" s="103"/>
      <c r="E251" s="103"/>
      <c r="F251" s="103"/>
      <c r="H251" s="114"/>
      <c r="J251" s="114"/>
    </row>
    <row r="252" spans="4:10">
      <c r="D252" s="103"/>
      <c r="E252" s="103"/>
      <c r="F252" s="103"/>
      <c r="H252" s="114"/>
      <c r="J252" s="114"/>
    </row>
    <row r="253" spans="4:10">
      <c r="D253" s="103"/>
      <c r="E253" s="103"/>
      <c r="F253" s="103"/>
      <c r="H253" s="114"/>
      <c r="J253" s="114"/>
    </row>
    <row r="254" spans="4:10">
      <c r="D254" s="103"/>
      <c r="E254" s="103"/>
      <c r="F254" s="103"/>
      <c r="H254" s="114"/>
      <c r="J254" s="114"/>
    </row>
    <row r="255" spans="4:10">
      <c r="D255" s="103"/>
      <c r="E255" s="103"/>
      <c r="F255" s="103"/>
      <c r="H255" s="114"/>
      <c r="J255" s="114"/>
    </row>
    <row r="256" spans="4:10">
      <c r="D256" s="103"/>
      <c r="E256" s="103"/>
      <c r="F256" s="103"/>
      <c r="H256" s="114"/>
      <c r="J256" s="114"/>
    </row>
    <row r="257" spans="4:10">
      <c r="D257" s="103"/>
      <c r="E257" s="103"/>
      <c r="F257" s="103"/>
      <c r="H257" s="114"/>
      <c r="J257" s="114"/>
    </row>
    <row r="258" spans="4:10">
      <c r="D258" s="103"/>
      <c r="E258" s="103"/>
      <c r="F258" s="103"/>
      <c r="H258" s="114"/>
      <c r="J258" s="114"/>
    </row>
    <row r="259" spans="4:10">
      <c r="D259" s="103"/>
      <c r="E259" s="103"/>
      <c r="F259" s="103"/>
      <c r="H259" s="114"/>
      <c r="J259" s="114"/>
    </row>
    <row r="260" spans="4:10">
      <c r="D260" s="103"/>
      <c r="E260" s="103"/>
      <c r="F260" s="103"/>
      <c r="H260" s="114"/>
      <c r="J260" s="114"/>
    </row>
    <row r="261" spans="4:10">
      <c r="D261" s="103"/>
      <c r="E261" s="103"/>
      <c r="F261" s="103"/>
      <c r="H261" s="114"/>
      <c r="J261" s="114"/>
    </row>
    <row r="262" spans="4:10">
      <c r="D262" s="103"/>
      <c r="E262" s="103"/>
      <c r="F262" s="103"/>
      <c r="H262" s="114"/>
      <c r="J262" s="114"/>
    </row>
    <row r="263" spans="4:10">
      <c r="D263" s="103"/>
      <c r="E263" s="103"/>
      <c r="F263" s="103"/>
      <c r="H263" s="114"/>
      <c r="J263" s="114"/>
    </row>
    <row r="264" spans="4:10">
      <c r="D264" s="103"/>
      <c r="E264" s="103"/>
      <c r="F264" s="103"/>
      <c r="H264" s="114"/>
      <c r="J264" s="114"/>
    </row>
    <row r="265" spans="4:10">
      <c r="D265" s="103"/>
      <c r="E265" s="103"/>
      <c r="F265" s="103"/>
      <c r="H265" s="114"/>
      <c r="J265" s="114"/>
    </row>
    <row r="266" spans="4:10">
      <c r="D266" s="103"/>
      <c r="E266" s="103"/>
      <c r="F266" s="103"/>
      <c r="H266" s="114"/>
      <c r="J266" s="114"/>
    </row>
    <row r="267" spans="4:10">
      <c r="D267" s="103"/>
      <c r="E267" s="103"/>
      <c r="F267" s="103"/>
      <c r="H267" s="114"/>
      <c r="J267" s="114"/>
    </row>
    <row r="268" spans="4:10">
      <c r="D268" s="103"/>
      <c r="E268" s="103"/>
      <c r="F268" s="103"/>
      <c r="H268" s="114"/>
      <c r="J268" s="114"/>
    </row>
    <row r="269" spans="4:10">
      <c r="D269" s="103"/>
      <c r="E269" s="103"/>
      <c r="F269" s="103"/>
      <c r="H269" s="114"/>
      <c r="J269" s="114"/>
    </row>
    <row r="270" spans="4:10">
      <c r="D270" s="103"/>
      <c r="E270" s="103"/>
      <c r="F270" s="103"/>
      <c r="H270" s="114"/>
      <c r="J270" s="114"/>
    </row>
    <row r="271" spans="4:10">
      <c r="D271" s="103"/>
      <c r="E271" s="103"/>
      <c r="F271" s="103"/>
      <c r="H271" s="114"/>
      <c r="J271" s="114"/>
    </row>
    <row r="272" spans="4:10">
      <c r="D272" s="103"/>
      <c r="E272" s="103"/>
      <c r="F272" s="103"/>
      <c r="H272" s="114"/>
      <c r="J272" s="114"/>
    </row>
    <row r="273" spans="4:10">
      <c r="D273" s="103"/>
      <c r="E273" s="103"/>
      <c r="F273" s="103"/>
      <c r="H273" s="114"/>
      <c r="J273" s="114"/>
    </row>
    <row r="274" spans="4:10">
      <c r="D274" s="103"/>
      <c r="E274" s="103"/>
      <c r="F274" s="103"/>
      <c r="H274" s="114"/>
      <c r="J274" s="114"/>
    </row>
    <row r="275" spans="4:10">
      <c r="D275" s="103"/>
      <c r="E275" s="103"/>
      <c r="F275" s="103"/>
      <c r="H275" s="114"/>
      <c r="J275" s="114"/>
    </row>
    <row r="276" spans="4:10">
      <c r="D276" s="103"/>
      <c r="E276" s="103"/>
      <c r="F276" s="103"/>
      <c r="H276" s="114"/>
      <c r="J276" s="114"/>
    </row>
    <row r="277" spans="4:10">
      <c r="D277" s="103"/>
      <c r="E277" s="103"/>
      <c r="F277" s="103"/>
      <c r="H277" s="114"/>
      <c r="J277" s="114"/>
    </row>
    <row r="278" spans="4:10">
      <c r="D278" s="103"/>
      <c r="E278" s="103"/>
      <c r="F278" s="103"/>
      <c r="H278" s="114"/>
      <c r="J278" s="114"/>
    </row>
    <row r="279" spans="4:10">
      <c r="D279" s="103"/>
      <c r="E279" s="103"/>
      <c r="F279" s="103"/>
      <c r="H279" s="114"/>
      <c r="J279" s="114"/>
    </row>
    <row r="280" spans="4:10">
      <c r="D280" s="103"/>
      <c r="E280" s="103"/>
      <c r="F280" s="103"/>
      <c r="H280" s="114"/>
      <c r="J280" s="114"/>
    </row>
    <row r="281" spans="4:10">
      <c r="D281" s="103"/>
      <c r="E281" s="103"/>
      <c r="F281" s="103"/>
      <c r="H281" s="114"/>
      <c r="J281" s="114"/>
    </row>
    <row r="282" spans="4:10">
      <c r="D282" s="103"/>
      <c r="E282" s="103"/>
      <c r="F282" s="103"/>
      <c r="H282" s="114"/>
      <c r="J282" s="114"/>
    </row>
    <row r="283" spans="4:10">
      <c r="D283" s="103"/>
      <c r="E283" s="103"/>
      <c r="F283" s="103"/>
      <c r="H283" s="114"/>
      <c r="J283" s="114"/>
    </row>
    <row r="284" spans="4:10">
      <c r="D284" s="103"/>
      <c r="E284" s="103"/>
      <c r="F284" s="103"/>
      <c r="H284" s="114"/>
      <c r="J284" s="114"/>
    </row>
    <row r="285" spans="4:10">
      <c r="D285" s="103"/>
      <c r="E285" s="103"/>
      <c r="F285" s="103"/>
      <c r="H285" s="114"/>
      <c r="J285" s="114"/>
    </row>
    <row r="286" spans="4:10">
      <c r="D286" s="103"/>
      <c r="E286" s="103"/>
      <c r="F286" s="103"/>
      <c r="H286" s="114"/>
      <c r="J286" s="114"/>
    </row>
    <row r="287" spans="4:10">
      <c r="D287" s="103"/>
      <c r="E287" s="103"/>
      <c r="F287" s="103"/>
      <c r="H287" s="114"/>
      <c r="J287" s="114"/>
    </row>
    <row r="288" spans="4:10">
      <c r="D288" s="103"/>
      <c r="E288" s="103"/>
      <c r="F288" s="103"/>
      <c r="H288" s="114"/>
      <c r="J288" s="114"/>
    </row>
    <row r="289" spans="4:10">
      <c r="D289" s="103"/>
      <c r="E289" s="103"/>
      <c r="F289" s="103"/>
      <c r="H289" s="114"/>
      <c r="J289" s="114"/>
    </row>
    <row r="290" spans="4:10">
      <c r="D290" s="103"/>
      <c r="E290" s="103"/>
      <c r="F290" s="103"/>
      <c r="H290" s="114"/>
      <c r="J290" s="114"/>
    </row>
    <row r="291" spans="4:10">
      <c r="D291" s="103"/>
      <c r="E291" s="103"/>
      <c r="F291" s="103"/>
      <c r="H291" s="114"/>
      <c r="J291" s="114"/>
    </row>
    <row r="292" spans="4:10">
      <c r="D292" s="103"/>
      <c r="E292" s="103"/>
      <c r="F292" s="103"/>
      <c r="H292" s="114"/>
      <c r="J292" s="114"/>
    </row>
    <row r="293" spans="4:10">
      <c r="D293" s="103"/>
      <c r="E293" s="103"/>
      <c r="F293" s="103"/>
      <c r="H293" s="114"/>
      <c r="J293" s="114"/>
    </row>
    <row r="294" spans="4:10">
      <c r="D294" s="103"/>
      <c r="E294" s="103"/>
      <c r="F294" s="103"/>
      <c r="H294" s="114"/>
      <c r="J294" s="114"/>
    </row>
    <row r="295" spans="4:10">
      <c r="D295" s="103"/>
      <c r="E295" s="103"/>
      <c r="F295" s="103"/>
      <c r="H295" s="114"/>
      <c r="J295" s="114"/>
    </row>
    <row r="296" spans="4:10">
      <c r="D296" s="103"/>
      <c r="E296" s="103"/>
      <c r="F296" s="103"/>
      <c r="H296" s="114"/>
      <c r="J296" s="114"/>
    </row>
    <row r="297" spans="4:10">
      <c r="D297" s="103"/>
      <c r="E297" s="103"/>
      <c r="F297" s="103"/>
      <c r="H297" s="114"/>
      <c r="J297" s="114"/>
    </row>
    <row r="298" spans="4:10">
      <c r="D298" s="103"/>
      <c r="E298" s="103"/>
      <c r="F298" s="103"/>
      <c r="H298" s="114"/>
      <c r="J298" s="114"/>
    </row>
    <row r="299" spans="4:10">
      <c r="D299" s="103"/>
      <c r="E299" s="103"/>
      <c r="F299" s="103"/>
      <c r="H299" s="114"/>
      <c r="J299" s="114"/>
    </row>
    <row r="300" spans="4:10">
      <c r="D300" s="103"/>
      <c r="E300" s="103"/>
      <c r="F300" s="103"/>
      <c r="H300" s="114"/>
      <c r="J300" s="114"/>
    </row>
    <row r="301" spans="4:10">
      <c r="D301" s="103"/>
      <c r="E301" s="103"/>
      <c r="F301" s="103"/>
      <c r="H301" s="114"/>
      <c r="J301" s="114"/>
    </row>
    <row r="302" spans="4:10">
      <c r="D302" s="103"/>
      <c r="E302" s="103"/>
      <c r="F302" s="103"/>
      <c r="H302" s="114"/>
      <c r="J302" s="114"/>
    </row>
    <row r="303" spans="4:10">
      <c r="D303" s="103"/>
      <c r="E303" s="103"/>
      <c r="F303" s="103"/>
      <c r="H303" s="114"/>
      <c r="J303" s="114"/>
    </row>
    <row r="304" spans="4:10">
      <c r="D304" s="103"/>
      <c r="E304" s="103"/>
      <c r="F304" s="103"/>
      <c r="H304" s="114"/>
      <c r="J304" s="114"/>
    </row>
    <row r="305" spans="4:10">
      <c r="D305" s="103"/>
      <c r="E305" s="103"/>
      <c r="F305" s="103"/>
      <c r="H305" s="114"/>
      <c r="J305" s="114"/>
    </row>
    <row r="306" spans="4:10">
      <c r="D306" s="103"/>
      <c r="E306" s="103"/>
      <c r="F306" s="103"/>
      <c r="H306" s="114"/>
      <c r="J306" s="114"/>
    </row>
    <row r="307" spans="4:10">
      <c r="D307" s="103"/>
      <c r="E307" s="103"/>
      <c r="F307" s="103"/>
      <c r="H307" s="114"/>
      <c r="J307" s="114"/>
    </row>
    <row r="308" spans="4:10">
      <c r="D308" s="103"/>
      <c r="E308" s="103"/>
      <c r="F308" s="103"/>
      <c r="H308" s="114"/>
      <c r="J308" s="114"/>
    </row>
    <row r="309" spans="4:10">
      <c r="D309" s="103"/>
      <c r="E309" s="103"/>
      <c r="F309" s="103"/>
      <c r="H309" s="114"/>
      <c r="J309" s="114"/>
    </row>
    <row r="310" spans="4:10">
      <c r="D310" s="103"/>
      <c r="E310" s="103"/>
      <c r="F310" s="103"/>
      <c r="H310" s="114"/>
      <c r="J310" s="114"/>
    </row>
    <row r="311" spans="4:10">
      <c r="D311" s="103"/>
      <c r="E311" s="103"/>
      <c r="F311" s="103"/>
      <c r="H311" s="114"/>
      <c r="J311" s="114"/>
    </row>
    <row r="312" spans="4:10">
      <c r="D312" s="103"/>
      <c r="E312" s="103"/>
      <c r="F312" s="103"/>
      <c r="H312" s="114"/>
      <c r="J312" s="114"/>
    </row>
    <row r="313" spans="4:10">
      <c r="D313" s="103"/>
      <c r="E313" s="103"/>
      <c r="F313" s="103"/>
      <c r="H313" s="114"/>
      <c r="J313" s="114"/>
    </row>
    <row r="314" spans="4:10">
      <c r="D314" s="103"/>
      <c r="E314" s="103"/>
      <c r="F314" s="103"/>
      <c r="H314" s="114"/>
      <c r="J314" s="114"/>
    </row>
    <row r="315" spans="4:10">
      <c r="D315" s="103"/>
      <c r="E315" s="103"/>
      <c r="F315" s="103"/>
      <c r="H315" s="114"/>
      <c r="J315" s="114"/>
    </row>
    <row r="316" spans="4:10">
      <c r="D316" s="103"/>
      <c r="E316" s="103"/>
      <c r="F316" s="103"/>
      <c r="H316" s="114"/>
      <c r="J316" s="114"/>
    </row>
    <row r="317" spans="4:10">
      <c r="D317" s="103"/>
      <c r="E317" s="103"/>
      <c r="F317" s="103"/>
      <c r="H317" s="114"/>
      <c r="J317" s="114"/>
    </row>
    <row r="318" spans="4:10">
      <c r="D318" s="103"/>
      <c r="E318" s="103"/>
      <c r="F318" s="103"/>
      <c r="H318" s="114"/>
      <c r="J318" s="114"/>
    </row>
    <row r="319" spans="4:10">
      <c r="D319" s="103"/>
      <c r="E319" s="103"/>
      <c r="F319" s="103"/>
      <c r="H319" s="114"/>
      <c r="J319" s="114"/>
    </row>
  </sheetData>
  <customSheetViews>
    <customSheetView guid="{78EABF26-D710-4E97-9982-5034BA00DCB2}" scale="75" showPageBreaks="1" printArea="1">
      <selection activeCell="D13" sqref="D13"/>
      <pageMargins left="0.5" right="0.5" top="0.75" bottom="0.5" header="0.4" footer="0.25"/>
      <pageSetup scale="50" orientation="landscape" horizontalDpi="300" r:id="rId1"/>
      <headerFooter alignWithMargins="0">
        <oddHeader xml:space="preserve">&amp;R&amp;"Verdana,Regular"  </oddHeader>
        <oddFooter xml:space="preserve">&amp;R2009 PNW Statistical Report    Page 3    </oddFooter>
      </headerFooter>
    </customSheetView>
    <customSheetView guid="{CF8C0A6A-966E-4199-A69F-838FC137FC7C}" scale="75" showPageBreaks="1" printArea="1" topLeftCell="A10">
      <selection activeCell="B37" sqref="B37"/>
      <pageMargins left="0.5" right="0.5" top="0.75" bottom="0.5" header="0.4" footer="0.25"/>
      <pageSetup scale="50" orientation="landscape" horizontalDpi="300" r:id="rId2"/>
      <headerFooter alignWithMargins="0">
        <oddHeader xml:space="preserve">&amp;R&amp;"Verdana,Regular"  </oddHeader>
        <oddFooter xml:space="preserve">&amp;R2009 PNW Statistical Report    Page 3    </oddFooter>
      </headerFooter>
    </customSheetView>
    <customSheetView guid="{00D76137-0065-4878-A5E6-B91DE9FF37CB}" showPageBreaks="1" topLeftCell="A9">
      <selection activeCell="B9" sqref="B9"/>
      <pageMargins left="0.5" right="0.5" top="0.75" bottom="0.5" header="0.4" footer="0.25"/>
      <pageSetup scale="50" orientation="landscape" horizontalDpi="300" r:id="rId3"/>
      <headerFooter alignWithMargins="0">
        <oddHeader xml:space="preserve">&amp;R&amp;"Verdana,Regular"  </oddHeader>
        <oddFooter xml:space="preserve">&amp;R2009 PNW Statistical Report    Page 3    </oddFooter>
      </headerFooter>
    </customSheetView>
    <customSheetView guid="{BAD007A0-1EFD-4C2B-B7C5-7AF3F7BE2776}" scale="75" showPageBreaks="1">
      <pageMargins left="0.5" right="0.5" top="0.75" bottom="1" header="0.5" footer="0.5"/>
      <pageSetup scale="50" orientation="landscape" horizontalDpi="300" r:id="rId4"/>
      <headerFooter alignWithMargins="0">
        <oddFooter xml:space="preserve">&amp;R2010 PNW Statistical Report    Page 3 </oddFooter>
      </headerFooter>
    </customSheetView>
  </customSheetViews>
  <mergeCells count="2">
    <mergeCell ref="A7:B7"/>
    <mergeCell ref="B53:H53"/>
  </mergeCells>
  <phoneticPr fontId="10" type="noConversion"/>
  <pageMargins left="0.5" right="0.5" top="0.75" bottom="1" header="0.5" footer="0.5"/>
  <pageSetup scale="50" orientation="landscape" horizontalDpi="300" r:id="rId5"/>
  <headerFooter alignWithMargins="0">
    <oddFooter xml:space="preserve">&amp;R2010 PNW Statistical Report    Page 3 </oddFooter>
  </headerFooter>
  <ignoredErrors>
    <ignoredError sqref="R33" formula="1"/>
  </ignoredErrors>
</worksheet>
</file>

<file path=xl/worksheets/sheet30.xml><?xml version="1.0" encoding="utf-8"?>
<worksheet xmlns="http://schemas.openxmlformats.org/spreadsheetml/2006/main" xmlns:r="http://schemas.openxmlformats.org/officeDocument/2006/relationships">
  <dimension ref="A1:E37"/>
  <sheetViews>
    <sheetView zoomScale="75" zoomScaleNormal="75" workbookViewId="0">
      <selection activeCell="A29" sqref="A29"/>
    </sheetView>
  </sheetViews>
  <sheetFormatPr defaultRowHeight="12.75"/>
  <cols>
    <col min="1" max="1" width="40.7109375" customWidth="1"/>
    <col min="2" max="2" width="5.7109375" customWidth="1"/>
    <col min="3" max="3" width="41" customWidth="1"/>
    <col min="4" max="4" width="5.7109375" customWidth="1"/>
    <col min="5" max="5" width="40.7109375" customWidth="1"/>
  </cols>
  <sheetData>
    <row r="1" spans="1:5">
      <c r="A1" s="197" t="s">
        <v>639</v>
      </c>
    </row>
    <row r="5" spans="1:5">
      <c r="A5" s="405" t="s">
        <v>640</v>
      </c>
      <c r="C5" s="405" t="s">
        <v>643</v>
      </c>
      <c r="E5" s="405" t="s">
        <v>721</v>
      </c>
    </row>
    <row r="6" spans="1:5">
      <c r="A6" t="s">
        <v>641</v>
      </c>
      <c r="C6" s="804" t="s">
        <v>690</v>
      </c>
      <c r="E6" s="804" t="s">
        <v>720</v>
      </c>
    </row>
    <row r="7" spans="1:5">
      <c r="A7" t="s">
        <v>642</v>
      </c>
      <c r="C7" s="804" t="s">
        <v>691</v>
      </c>
      <c r="E7" t="s">
        <v>719</v>
      </c>
    </row>
    <row r="8" spans="1:5">
      <c r="C8" s="804" t="s">
        <v>692</v>
      </c>
      <c r="E8" t="s">
        <v>60</v>
      </c>
    </row>
    <row r="9" spans="1:5">
      <c r="C9" s="804" t="s">
        <v>693</v>
      </c>
      <c r="E9" t="s">
        <v>61</v>
      </c>
    </row>
    <row r="10" spans="1:5">
      <c r="A10" s="405" t="s">
        <v>644</v>
      </c>
      <c r="E10" t="s">
        <v>62</v>
      </c>
    </row>
    <row r="11" spans="1:5">
      <c r="A11" t="s">
        <v>645</v>
      </c>
    </row>
    <row r="12" spans="1:5">
      <c r="A12" t="s">
        <v>34</v>
      </c>
      <c r="C12" s="405" t="s">
        <v>40</v>
      </c>
    </row>
    <row r="13" spans="1:5">
      <c r="A13" t="s">
        <v>35</v>
      </c>
      <c r="C13" s="405" t="s">
        <v>41</v>
      </c>
      <c r="E13" s="405" t="s">
        <v>63</v>
      </c>
    </row>
    <row r="14" spans="1:5">
      <c r="A14" t="s">
        <v>36</v>
      </c>
      <c r="C14" t="s">
        <v>51</v>
      </c>
      <c r="E14" t="s">
        <v>64</v>
      </c>
    </row>
    <row r="15" spans="1:5">
      <c r="A15" t="s">
        <v>18</v>
      </c>
      <c r="C15" t="s">
        <v>52</v>
      </c>
      <c r="E15" t="s">
        <v>65</v>
      </c>
    </row>
    <row r="16" spans="1:5">
      <c r="A16" t="s">
        <v>37</v>
      </c>
      <c r="C16" t="s">
        <v>53</v>
      </c>
    </row>
    <row r="17" spans="1:5">
      <c r="A17" t="s">
        <v>38</v>
      </c>
      <c r="C17" t="s">
        <v>54</v>
      </c>
    </row>
    <row r="18" spans="1:5">
      <c r="C18" t="s">
        <v>75</v>
      </c>
      <c r="E18" s="405" t="s">
        <v>212</v>
      </c>
    </row>
    <row r="19" spans="1:5">
      <c r="C19" t="s">
        <v>55</v>
      </c>
      <c r="E19" t="s">
        <v>66</v>
      </c>
    </row>
    <row r="20" spans="1:5">
      <c r="A20" s="405" t="s">
        <v>21</v>
      </c>
      <c r="C20" t="s">
        <v>76</v>
      </c>
      <c r="E20" t="s">
        <v>67</v>
      </c>
    </row>
    <row r="21" spans="1:5">
      <c r="A21" t="s">
        <v>39</v>
      </c>
      <c r="C21" t="s">
        <v>57</v>
      </c>
      <c r="E21" s="804" t="s">
        <v>713</v>
      </c>
    </row>
    <row r="22" spans="1:5">
      <c r="C22" t="s">
        <v>58</v>
      </c>
      <c r="E22" s="804" t="s">
        <v>714</v>
      </c>
    </row>
    <row r="23" spans="1:5">
      <c r="C23" t="s">
        <v>56</v>
      </c>
      <c r="E23" s="804"/>
    </row>
    <row r="24" spans="1:5">
      <c r="A24" s="405" t="s">
        <v>42</v>
      </c>
      <c r="C24" t="s">
        <v>77</v>
      </c>
    </row>
    <row r="25" spans="1:5">
      <c r="A25" t="s">
        <v>45</v>
      </c>
      <c r="C25" s="804" t="s">
        <v>711</v>
      </c>
      <c r="E25" s="405" t="s">
        <v>68</v>
      </c>
    </row>
    <row r="26" spans="1:5">
      <c r="A26" t="s">
        <v>46</v>
      </c>
      <c r="C26" t="s">
        <v>20</v>
      </c>
      <c r="E26" t="s">
        <v>69</v>
      </c>
    </row>
    <row r="27" spans="1:5">
      <c r="A27" t="s">
        <v>19</v>
      </c>
      <c r="C27" s="804" t="s">
        <v>712</v>
      </c>
      <c r="E27" t="s">
        <v>70</v>
      </c>
    </row>
    <row r="28" spans="1:5">
      <c r="A28" t="s">
        <v>47</v>
      </c>
      <c r="C28" t="s">
        <v>59</v>
      </c>
      <c r="E28" t="s">
        <v>71</v>
      </c>
    </row>
    <row r="29" spans="1:5">
      <c r="A29" t="s">
        <v>694</v>
      </c>
      <c r="C29" t="s">
        <v>45</v>
      </c>
      <c r="E29" t="s">
        <v>72</v>
      </c>
    </row>
    <row r="30" spans="1:5">
      <c r="C30" t="s">
        <v>46</v>
      </c>
      <c r="E30" t="s">
        <v>638</v>
      </c>
    </row>
    <row r="31" spans="1:5">
      <c r="C31" t="s">
        <v>19</v>
      </c>
      <c r="E31" t="s">
        <v>34</v>
      </c>
    </row>
    <row r="32" spans="1:5">
      <c r="A32" s="405" t="s">
        <v>43</v>
      </c>
      <c r="E32" t="s">
        <v>73</v>
      </c>
    </row>
    <row r="33" spans="1:5">
      <c r="A33" s="405" t="s">
        <v>44</v>
      </c>
      <c r="E33" t="s">
        <v>74</v>
      </c>
    </row>
    <row r="34" spans="1:5">
      <c r="A34" t="s">
        <v>48</v>
      </c>
    </row>
    <row r="35" spans="1:5">
      <c r="A35" t="s">
        <v>49</v>
      </c>
    </row>
    <row r="36" spans="1:5">
      <c r="A36" t="s">
        <v>50</v>
      </c>
    </row>
    <row r="37" spans="1:5">
      <c r="A37" t="s">
        <v>213</v>
      </c>
    </row>
  </sheetData>
  <customSheetViews>
    <customSheetView guid="{78EABF26-D710-4E97-9982-5034BA00DCB2}" scale="75" showPageBreaks="1" printArea="1">
      <pageMargins left="0.5" right="0.5" top="1" bottom="0.5" header="0.5" footer="0.5"/>
      <pageSetup scale="50" orientation="landscape" r:id="rId1"/>
      <headerFooter alignWithMargins="0">
        <oddFooter xml:space="preserve">&amp;R2009 PNW Statistical Report    Page 30  </oddFooter>
      </headerFooter>
    </customSheetView>
    <customSheetView guid="{CF8C0A6A-966E-4199-A69F-838FC137FC7C}" scale="75" showPageBreaks="1" printArea="1">
      <pageMargins left="0.5" right="0.5" top="1" bottom="0.5" header="0.5" footer="0.5"/>
      <pageSetup scale="50" orientation="landscape" r:id="rId2"/>
      <headerFooter alignWithMargins="0">
        <oddFooter xml:space="preserve">&amp;R2009 PNW Statistical Report    Page 30  </oddFooter>
      </headerFooter>
    </customSheetView>
    <customSheetView guid="{00D76137-0065-4878-A5E6-B91DE9FF37CB}" showPageBreaks="1">
      <pageMargins left="0.5" right="0.5" top="1" bottom="0.5" header="0.5" footer="0.5"/>
      <pageSetup scale="50" orientation="landscape" r:id="rId3"/>
      <headerFooter alignWithMargins="0">
        <oddFooter xml:space="preserve">&amp;R2009 PNW Statistical Report    Page 30  </oddFooter>
      </headerFooter>
    </customSheetView>
    <customSheetView guid="{BAD007A0-1EFD-4C2B-B7C5-7AF3F7BE2776}" showPageBreaks="1" view="pageLayout">
      <selection activeCell="L54" sqref="L54"/>
      <pageMargins left="0.5" right="0.5" top="0.75" bottom="1" header="0.5" footer="0.5"/>
      <pageSetup scale="64" orientation="landscape" r:id="rId4"/>
      <headerFooter alignWithMargins="0">
        <oddFooter xml:space="preserve">&amp;R2010 PNW Statistical Report    Page </oddFooter>
      </headerFooter>
    </customSheetView>
  </customSheetViews>
  <phoneticPr fontId="10" type="noConversion"/>
  <pageMargins left="0.5" right="0.5" top="0.75" bottom="1" header="0.5" footer="0.5"/>
  <pageSetup scale="50" orientation="landscape" r:id="rId5"/>
  <headerFooter alignWithMargins="0">
    <oddFooter>&amp;R2010 PNW Statistical Report    Page  30</oddFooter>
  </headerFooter>
</worksheet>
</file>

<file path=xl/worksheets/sheet4.xml><?xml version="1.0" encoding="utf-8"?>
<worksheet xmlns="http://schemas.openxmlformats.org/spreadsheetml/2006/main" xmlns:r="http://schemas.openxmlformats.org/officeDocument/2006/relationships">
  <dimension ref="A1:R312"/>
  <sheetViews>
    <sheetView zoomScale="75" zoomScaleNormal="75" workbookViewId="0"/>
  </sheetViews>
  <sheetFormatPr defaultColWidth="8.5703125" defaultRowHeight="12.75"/>
  <cols>
    <col min="1" max="1" width="3.7109375" style="186" customWidth="1"/>
    <col min="2" max="2" width="67.7109375" style="186" customWidth="1"/>
    <col min="3" max="3" width="0.85546875" style="2" customWidth="1"/>
    <col min="4" max="4" width="15.7109375" style="9" customWidth="1"/>
    <col min="5" max="5" width="2.7109375" style="9" customWidth="1"/>
    <col min="6" max="6" width="15.7109375" style="9" customWidth="1"/>
    <col min="7" max="7" width="2.7109375" style="2" customWidth="1"/>
    <col min="8" max="8" width="15.7109375" style="10" customWidth="1"/>
    <col min="9" max="9" width="2.7109375" style="2" customWidth="1"/>
    <col min="10" max="10" width="15.7109375" style="10" customWidth="1"/>
    <col min="11" max="11" width="2.7109375" style="4" customWidth="1"/>
    <col min="12" max="12" width="15.7109375" style="2" customWidth="1"/>
    <col min="13" max="13" width="2.7109375" style="2" customWidth="1"/>
    <col min="14" max="14" width="15.7109375" style="2" customWidth="1"/>
    <col min="15" max="15" width="3.7109375" style="2" customWidth="1"/>
    <col min="16" max="16" width="0.85546875" style="2" customWidth="1"/>
    <col min="17" max="17" width="1.7109375" style="2" customWidth="1"/>
    <col min="18" max="18" width="15.7109375" style="7" customWidth="1"/>
    <col min="19" max="16384" width="8.5703125" style="2"/>
  </cols>
  <sheetData>
    <row r="1" spans="1:18">
      <c r="A1" s="197" t="s">
        <v>386</v>
      </c>
      <c r="C1" s="7"/>
      <c r="D1" s="8"/>
      <c r="E1" s="8"/>
      <c r="F1" s="8"/>
      <c r="G1" s="7"/>
      <c r="I1" s="7"/>
    </row>
    <row r="2" spans="1:18" ht="12.75" customHeight="1">
      <c r="A2" s="197" t="s">
        <v>91</v>
      </c>
      <c r="C2" s="7"/>
      <c r="D2" s="8"/>
      <c r="E2" s="8"/>
      <c r="F2" s="8"/>
      <c r="G2" s="7"/>
      <c r="I2" s="7"/>
    </row>
    <row r="3" spans="1:18" ht="12.75" customHeight="1">
      <c r="A3" s="340" t="s">
        <v>130</v>
      </c>
      <c r="C3" s="7"/>
      <c r="D3" s="417"/>
      <c r="E3" s="417"/>
      <c r="F3" s="417"/>
      <c r="G3" s="417"/>
      <c r="H3" s="417"/>
      <c r="I3" s="417"/>
      <c r="J3" s="417"/>
      <c r="K3" s="417"/>
      <c r="L3" s="417"/>
    </row>
    <row r="4" spans="1:18">
      <c r="H4" s="9"/>
      <c r="I4" s="164"/>
      <c r="J4" s="9"/>
      <c r="K4" s="2"/>
    </row>
    <row r="5" spans="1:18">
      <c r="H5" s="9"/>
      <c r="I5" s="164"/>
      <c r="J5" s="9"/>
      <c r="K5" s="2"/>
    </row>
    <row r="6" spans="1:18">
      <c r="D6" s="159"/>
      <c r="E6" s="159"/>
      <c r="F6" s="159"/>
      <c r="G6" s="159"/>
      <c r="H6" s="159"/>
      <c r="I6" s="159"/>
      <c r="J6" s="159"/>
      <c r="K6" s="159"/>
      <c r="L6" s="159"/>
      <c r="M6" s="159"/>
      <c r="N6" s="159"/>
      <c r="O6" s="159"/>
      <c r="P6" s="159"/>
      <c r="Q6" s="159"/>
      <c r="R6" s="159"/>
    </row>
    <row r="7" spans="1:18" ht="39.950000000000003" customHeight="1">
      <c r="A7" s="836" t="s">
        <v>654</v>
      </c>
      <c r="B7" s="836"/>
      <c r="C7" s="422"/>
      <c r="D7" s="363" t="s">
        <v>428</v>
      </c>
      <c r="E7" s="207"/>
      <c r="F7" s="209" t="s">
        <v>327</v>
      </c>
      <c r="G7" s="111"/>
      <c r="H7" s="363" t="s">
        <v>429</v>
      </c>
      <c r="I7" s="362"/>
      <c r="J7" s="363" t="s">
        <v>430</v>
      </c>
      <c r="K7" s="111"/>
      <c r="L7" s="209" t="s">
        <v>705</v>
      </c>
      <c r="M7" s="362"/>
      <c r="N7" s="209" t="s">
        <v>162</v>
      </c>
      <c r="O7" s="207"/>
      <c r="P7" s="248"/>
      <c r="Q7" s="362"/>
      <c r="R7" s="209" t="s">
        <v>136</v>
      </c>
    </row>
    <row r="8" spans="1:18">
      <c r="F8" s="2"/>
      <c r="H8" s="163"/>
      <c r="I8" s="4"/>
      <c r="L8" s="163"/>
      <c r="N8" s="163"/>
      <c r="P8" s="166"/>
      <c r="R8" s="450"/>
    </row>
    <row r="9" spans="1:18">
      <c r="A9" s="199" t="s">
        <v>407</v>
      </c>
      <c r="H9" s="9"/>
      <c r="I9" s="4"/>
      <c r="P9" s="166"/>
    </row>
    <row r="10" spans="1:18" ht="12.75" customHeight="1">
      <c r="A10" s="199"/>
      <c r="H10" s="9"/>
      <c r="I10" s="4"/>
      <c r="J10" s="4"/>
      <c r="P10" s="166"/>
    </row>
    <row r="11" spans="1:18">
      <c r="A11" s="199" t="s">
        <v>393</v>
      </c>
      <c r="D11" s="2"/>
      <c r="E11" s="2"/>
      <c r="F11" s="2"/>
      <c r="H11" s="2"/>
      <c r="I11" s="4"/>
      <c r="J11" s="4"/>
      <c r="P11" s="166"/>
    </row>
    <row r="12" spans="1:18">
      <c r="B12" s="186" t="s">
        <v>524</v>
      </c>
      <c r="D12" s="223">
        <v>218491</v>
      </c>
      <c r="E12" s="223"/>
      <c r="F12" s="223">
        <v>10979</v>
      </c>
      <c r="G12" s="223"/>
      <c r="H12" s="223">
        <v>1903</v>
      </c>
      <c r="I12" s="223"/>
      <c r="J12" s="222">
        <v>0</v>
      </c>
      <c r="K12" s="223"/>
      <c r="L12" s="222">
        <v>4981</v>
      </c>
      <c r="M12" s="223"/>
      <c r="N12" s="249">
        <v>0</v>
      </c>
      <c r="O12" s="224"/>
      <c r="P12" s="225"/>
      <c r="Q12" s="224"/>
      <c r="R12" s="226">
        <f>SUM(D12:N12)</f>
        <v>236354</v>
      </c>
    </row>
    <row r="13" spans="1:18">
      <c r="B13" s="186" t="s">
        <v>525</v>
      </c>
      <c r="D13" s="227">
        <v>106431</v>
      </c>
      <c r="E13" s="227"/>
      <c r="F13" s="227">
        <v>1148</v>
      </c>
      <c r="G13" s="227"/>
      <c r="H13" s="227">
        <v>398</v>
      </c>
      <c r="I13" s="227"/>
      <c r="J13" s="227">
        <v>1517</v>
      </c>
      <c r="K13" s="227"/>
      <c r="L13" s="227">
        <v>4216</v>
      </c>
      <c r="M13" s="227"/>
      <c r="N13" s="227">
        <v>-8999</v>
      </c>
      <c r="O13" s="402" t="s">
        <v>569</v>
      </c>
      <c r="P13" s="230"/>
      <c r="Q13" s="231"/>
      <c r="R13" s="419">
        <f>SUM(D13:N13)</f>
        <v>104711</v>
      </c>
    </row>
    <row r="14" spans="1:18">
      <c r="B14" s="186" t="s">
        <v>526</v>
      </c>
      <c r="D14" s="227">
        <v>54638</v>
      </c>
      <c r="E14" s="227"/>
      <c r="F14" s="227">
        <v>0</v>
      </c>
      <c r="G14" s="227"/>
      <c r="H14" s="227">
        <v>3</v>
      </c>
      <c r="I14" s="227"/>
      <c r="J14" s="227">
        <v>0</v>
      </c>
      <c r="K14" s="227"/>
      <c r="L14" s="227">
        <v>190</v>
      </c>
      <c r="M14" s="227"/>
      <c r="N14" s="227">
        <v>0</v>
      </c>
      <c r="O14" s="229"/>
      <c r="P14" s="230"/>
      <c r="Q14" s="231"/>
      <c r="R14" s="419">
        <f t="shared" ref="R14:R19" si="0">SUM(D14:N14)</f>
        <v>54831</v>
      </c>
    </row>
    <row r="15" spans="1:18">
      <c r="B15" s="186" t="s">
        <v>527</v>
      </c>
      <c r="D15" s="227">
        <v>0</v>
      </c>
      <c r="E15" s="16"/>
      <c r="F15" s="227">
        <v>12239</v>
      </c>
      <c r="H15" s="227">
        <v>0</v>
      </c>
      <c r="I15" s="227"/>
      <c r="J15" s="227">
        <v>14454</v>
      </c>
      <c r="K15" s="227"/>
      <c r="L15" s="227">
        <v>16600</v>
      </c>
      <c r="M15" s="227"/>
      <c r="N15" s="227">
        <v>-26693</v>
      </c>
      <c r="O15" s="402" t="s">
        <v>409</v>
      </c>
      <c r="P15" s="230"/>
      <c r="Q15" s="231"/>
      <c r="R15" s="419">
        <f t="shared" si="0"/>
        <v>16600</v>
      </c>
    </row>
    <row r="16" spans="1:18">
      <c r="B16" s="186" t="s">
        <v>528</v>
      </c>
      <c r="D16" s="227">
        <v>456879</v>
      </c>
      <c r="E16" s="227"/>
      <c r="F16" s="227">
        <v>0</v>
      </c>
      <c r="G16" s="227"/>
      <c r="H16" s="227">
        <v>0</v>
      </c>
      <c r="I16" s="227"/>
      <c r="J16" s="227">
        <v>0</v>
      </c>
      <c r="K16" s="227"/>
      <c r="L16" s="227">
        <v>175000</v>
      </c>
      <c r="M16" s="227"/>
      <c r="N16" s="227">
        <v>0</v>
      </c>
      <c r="O16" s="229"/>
      <c r="P16" s="230"/>
      <c r="Q16" s="231"/>
      <c r="R16" s="419">
        <f t="shared" si="0"/>
        <v>631879</v>
      </c>
    </row>
    <row r="17" spans="1:18">
      <c r="B17" s="186" t="s">
        <v>529</v>
      </c>
      <c r="D17" s="227">
        <v>68312</v>
      </c>
      <c r="E17" s="16"/>
      <c r="F17" s="227">
        <v>0</v>
      </c>
      <c r="G17" s="227"/>
      <c r="H17" s="227">
        <v>10</v>
      </c>
      <c r="I17" s="227"/>
      <c r="J17" s="227">
        <v>0</v>
      </c>
      <c r="K17" s="227"/>
      <c r="L17" s="227">
        <v>0</v>
      </c>
      <c r="M17" s="227"/>
      <c r="N17" s="227">
        <v>0</v>
      </c>
      <c r="O17" s="229"/>
      <c r="P17" s="230"/>
      <c r="Q17" s="231"/>
      <c r="R17" s="419">
        <f t="shared" si="0"/>
        <v>68322</v>
      </c>
    </row>
    <row r="18" spans="1:18">
      <c r="B18" s="186" t="s">
        <v>457</v>
      </c>
      <c r="D18" s="227">
        <v>58976</v>
      </c>
      <c r="E18" s="16"/>
      <c r="F18" s="227">
        <v>0</v>
      </c>
      <c r="G18" s="227"/>
      <c r="H18" s="227">
        <v>0</v>
      </c>
      <c r="I18" s="227"/>
      <c r="J18" s="227">
        <v>0</v>
      </c>
      <c r="K18" s="227"/>
      <c r="L18" s="227">
        <v>0</v>
      </c>
      <c r="M18" s="227"/>
      <c r="N18" s="227">
        <v>0</v>
      </c>
      <c r="O18" s="229"/>
      <c r="P18" s="230"/>
      <c r="Q18" s="231"/>
      <c r="R18" s="419">
        <f t="shared" si="0"/>
        <v>58976</v>
      </c>
    </row>
    <row r="19" spans="1:18">
      <c r="B19" s="186" t="s">
        <v>531</v>
      </c>
      <c r="D19" s="227">
        <v>132170</v>
      </c>
      <c r="E19" s="227"/>
      <c r="F19" s="227">
        <v>8787</v>
      </c>
      <c r="G19" s="227"/>
      <c r="H19" s="227">
        <v>24449</v>
      </c>
      <c r="I19" s="227"/>
      <c r="J19" s="227">
        <v>184</v>
      </c>
      <c r="K19" s="227"/>
      <c r="L19" s="227">
        <v>27911</v>
      </c>
      <c r="M19" s="227"/>
      <c r="N19" s="227">
        <v>-54438</v>
      </c>
      <c r="O19" s="402" t="s">
        <v>409</v>
      </c>
      <c r="P19" s="230"/>
      <c r="Q19" s="231"/>
      <c r="R19" s="419">
        <f t="shared" si="0"/>
        <v>139063</v>
      </c>
    </row>
    <row r="20" spans="1:18">
      <c r="B20" s="186" t="s">
        <v>532</v>
      </c>
      <c r="D20" s="233">
        <f>SUM(D12:D19)</f>
        <v>1095897</v>
      </c>
      <c r="E20" s="227"/>
      <c r="F20" s="233">
        <f>SUM(F12:F19)</f>
        <v>33153</v>
      </c>
      <c r="G20" s="227"/>
      <c r="H20" s="233">
        <f>SUM(H12:H19)</f>
        <v>26763</v>
      </c>
      <c r="I20" s="227"/>
      <c r="J20" s="233">
        <f>SUM(J12:J19)</f>
        <v>16155</v>
      </c>
      <c r="K20" s="227"/>
      <c r="L20" s="233">
        <f>SUM(L12:L19)</f>
        <v>228898</v>
      </c>
      <c r="M20" s="227"/>
      <c r="N20" s="233">
        <f>SUM(N12:N19)</f>
        <v>-90130</v>
      </c>
      <c r="O20" s="231"/>
      <c r="P20" s="232"/>
      <c r="Q20" s="231"/>
      <c r="R20" s="234">
        <f>SUM(R12:R19)</f>
        <v>1310736</v>
      </c>
    </row>
    <row r="21" spans="1:18">
      <c r="D21" s="227"/>
      <c r="E21" s="227"/>
      <c r="F21" s="227"/>
      <c r="G21" s="227"/>
      <c r="H21" s="227"/>
      <c r="I21" s="227"/>
      <c r="J21" s="227"/>
      <c r="K21" s="227"/>
      <c r="L21" s="227"/>
      <c r="M21" s="227"/>
      <c r="N21" s="227"/>
      <c r="O21" s="231"/>
      <c r="P21" s="232"/>
      <c r="Q21" s="231"/>
      <c r="R21" s="235"/>
    </row>
    <row r="22" spans="1:18">
      <c r="A22" s="199" t="s">
        <v>394</v>
      </c>
      <c r="P22" s="166"/>
    </row>
    <row r="23" spans="1:18">
      <c r="A23" s="199"/>
      <c r="B23" s="186" t="s">
        <v>421</v>
      </c>
      <c r="D23" s="16">
        <v>2948991</v>
      </c>
      <c r="E23" s="16"/>
      <c r="F23" s="16">
        <v>0</v>
      </c>
      <c r="G23" s="227"/>
      <c r="H23" s="16">
        <v>0</v>
      </c>
      <c r="I23" s="227"/>
      <c r="J23" s="16">
        <v>0</v>
      </c>
      <c r="K23" s="227"/>
      <c r="L23" s="16">
        <v>0</v>
      </c>
      <c r="M23" s="227"/>
      <c r="N23" s="16">
        <v>0</v>
      </c>
      <c r="O23" s="229"/>
      <c r="P23" s="230"/>
      <c r="Q23" s="229"/>
      <c r="R23" s="419">
        <f>SUM(D23:N23)</f>
        <v>2948991</v>
      </c>
    </row>
    <row r="24" spans="1:18">
      <c r="A24" s="199"/>
      <c r="B24" s="186" t="s">
        <v>677</v>
      </c>
      <c r="D24" s="212">
        <v>96803</v>
      </c>
      <c r="E24" s="16"/>
      <c r="F24" s="212">
        <v>0</v>
      </c>
      <c r="G24" s="227"/>
      <c r="H24" s="212">
        <v>0</v>
      </c>
      <c r="I24" s="227"/>
      <c r="J24" s="212">
        <v>0</v>
      </c>
      <c r="K24" s="227"/>
      <c r="L24" s="212">
        <v>0</v>
      </c>
      <c r="M24" s="227"/>
      <c r="N24" s="212">
        <v>0</v>
      </c>
      <c r="O24" s="229"/>
      <c r="P24" s="230"/>
      <c r="Q24" s="229"/>
      <c r="R24" s="420">
        <f>SUM(D24:N24)</f>
        <v>96803</v>
      </c>
    </row>
    <row r="25" spans="1:18">
      <c r="A25" s="199"/>
      <c r="B25" s="338" t="s">
        <v>662</v>
      </c>
      <c r="D25" s="212">
        <f>+D23+D24</f>
        <v>3045794</v>
      </c>
      <c r="E25" s="16"/>
      <c r="F25" s="212">
        <f>+F23+F24</f>
        <v>0</v>
      </c>
      <c r="G25" s="227"/>
      <c r="H25" s="212">
        <f>+H23+H24</f>
        <v>0</v>
      </c>
      <c r="I25" s="227"/>
      <c r="J25" s="212">
        <f>+J23+J24</f>
        <v>0</v>
      </c>
      <c r="K25" s="227"/>
      <c r="L25" s="212">
        <f>+L23+L24</f>
        <v>0</v>
      </c>
      <c r="M25" s="227"/>
      <c r="N25" s="212">
        <f>+N23+N24</f>
        <v>0</v>
      </c>
      <c r="O25" s="229"/>
      <c r="P25" s="230"/>
      <c r="Q25" s="229"/>
      <c r="R25" s="252">
        <f>+R23+R24</f>
        <v>3045794</v>
      </c>
    </row>
    <row r="26" spans="1:18">
      <c r="A26" s="200"/>
      <c r="D26" s="227"/>
      <c r="E26" s="227"/>
      <c r="F26" s="227"/>
      <c r="G26" s="227"/>
      <c r="H26" s="227"/>
      <c r="I26" s="227"/>
      <c r="J26" s="227"/>
      <c r="K26" s="227"/>
      <c r="L26" s="227"/>
      <c r="M26" s="227"/>
      <c r="N26" s="227"/>
      <c r="O26" s="231"/>
      <c r="P26" s="232"/>
      <c r="Q26" s="231"/>
      <c r="R26" s="235"/>
    </row>
    <row r="27" spans="1:18">
      <c r="A27" s="199" t="s">
        <v>395</v>
      </c>
      <c r="D27" s="227"/>
      <c r="E27" s="227"/>
      <c r="F27" s="227"/>
      <c r="G27" s="227"/>
      <c r="H27" s="227"/>
      <c r="I27" s="227"/>
      <c r="J27" s="227"/>
      <c r="K27" s="227"/>
      <c r="L27" s="227"/>
      <c r="M27" s="227"/>
      <c r="N27" s="227"/>
      <c r="O27" s="231"/>
      <c r="P27" s="232"/>
      <c r="Q27" s="231"/>
      <c r="R27" s="235"/>
    </row>
    <row r="28" spans="1:18">
      <c r="A28" s="200"/>
      <c r="B28" s="186" t="s">
        <v>530</v>
      </c>
      <c r="D28" s="16">
        <v>1865359</v>
      </c>
      <c r="E28" s="227"/>
      <c r="F28" s="16">
        <v>0</v>
      </c>
      <c r="G28" s="227"/>
      <c r="H28" s="16">
        <v>0</v>
      </c>
      <c r="I28" s="227"/>
      <c r="J28" s="227">
        <v>0</v>
      </c>
      <c r="K28" s="227"/>
      <c r="L28" s="16">
        <v>0</v>
      </c>
      <c r="M28" s="227"/>
      <c r="N28" s="16">
        <v>-31793</v>
      </c>
      <c r="O28" s="402" t="s">
        <v>569</v>
      </c>
      <c r="P28" s="230"/>
      <c r="Q28" s="229"/>
      <c r="R28" s="419">
        <f t="shared" ref="R28:R37" si="1">SUM(D28:N28)</f>
        <v>1833566</v>
      </c>
    </row>
    <row r="29" spans="1:18">
      <c r="A29" s="200"/>
      <c r="B29" s="186" t="s">
        <v>187</v>
      </c>
      <c r="D29" s="227">
        <v>58442</v>
      </c>
      <c r="E29" s="227"/>
      <c r="F29" s="227">
        <v>0</v>
      </c>
      <c r="G29" s="227"/>
      <c r="H29" s="227">
        <v>0</v>
      </c>
      <c r="I29" s="227"/>
      <c r="J29" s="227">
        <v>0</v>
      </c>
      <c r="K29" s="227"/>
      <c r="L29" s="227">
        <v>0</v>
      </c>
      <c r="M29" s="227"/>
      <c r="N29" s="227">
        <v>0</v>
      </c>
      <c r="O29" s="402"/>
      <c r="P29" s="230"/>
      <c r="Q29" s="229"/>
      <c r="R29" s="419">
        <f t="shared" si="1"/>
        <v>58442</v>
      </c>
    </row>
    <row r="30" spans="1:18">
      <c r="A30" s="200"/>
      <c r="B30" s="186" t="s">
        <v>188</v>
      </c>
      <c r="D30" s="227">
        <v>694589</v>
      </c>
      <c r="E30" s="16"/>
      <c r="F30" s="227">
        <v>0</v>
      </c>
      <c r="G30" s="227"/>
      <c r="H30" s="227">
        <v>0</v>
      </c>
      <c r="I30" s="227"/>
      <c r="J30" s="227">
        <v>0</v>
      </c>
      <c r="K30" s="227"/>
      <c r="L30" s="227">
        <v>0</v>
      </c>
      <c r="M30" s="227"/>
      <c r="N30" s="227">
        <v>0</v>
      </c>
      <c r="O30" s="229"/>
      <c r="P30" s="230"/>
      <c r="Q30" s="229"/>
      <c r="R30" s="419">
        <f t="shared" si="1"/>
        <v>694589</v>
      </c>
    </row>
    <row r="31" spans="1:18">
      <c r="A31" s="200"/>
      <c r="B31" s="186" t="s">
        <v>533</v>
      </c>
      <c r="D31" s="227">
        <v>328571</v>
      </c>
      <c r="E31" s="16"/>
      <c r="F31" s="227">
        <v>0</v>
      </c>
      <c r="G31" s="227"/>
      <c r="H31" s="227">
        <v>0</v>
      </c>
      <c r="I31" s="227"/>
      <c r="J31" s="227">
        <v>0</v>
      </c>
      <c r="K31" s="227"/>
      <c r="L31" s="227">
        <v>0</v>
      </c>
      <c r="M31" s="227"/>
      <c r="N31" s="227">
        <v>0</v>
      </c>
      <c r="O31" s="229"/>
      <c r="P31" s="230"/>
      <c r="Q31" s="229"/>
      <c r="R31" s="419">
        <f t="shared" si="1"/>
        <v>328571</v>
      </c>
    </row>
    <row r="32" spans="1:18">
      <c r="A32" s="200"/>
      <c r="B32" s="186" t="s">
        <v>151</v>
      </c>
      <c r="D32" s="16">
        <v>770611</v>
      </c>
      <c r="E32" s="16"/>
      <c r="F32" s="16">
        <v>261</v>
      </c>
      <c r="G32" s="227"/>
      <c r="H32" s="16">
        <v>13642</v>
      </c>
      <c r="I32" s="227"/>
      <c r="J32" s="16">
        <v>0</v>
      </c>
      <c r="K32" s="227"/>
      <c r="L32" s="16">
        <v>28607</v>
      </c>
      <c r="M32" s="227"/>
      <c r="N32" s="16">
        <v>0</v>
      </c>
      <c r="O32" s="229"/>
      <c r="P32" s="230"/>
      <c r="Q32" s="229"/>
      <c r="R32" s="419">
        <f t="shared" si="1"/>
        <v>813121</v>
      </c>
    </row>
    <row r="33" spans="1:18">
      <c r="A33" s="200"/>
      <c r="B33" s="205" t="s">
        <v>457</v>
      </c>
      <c r="D33" s="227">
        <v>65390</v>
      </c>
      <c r="E33" s="227"/>
      <c r="F33" s="227">
        <v>0</v>
      </c>
      <c r="G33" s="227"/>
      <c r="H33" s="227">
        <v>0</v>
      </c>
      <c r="I33" s="227"/>
      <c r="J33" s="227">
        <v>0</v>
      </c>
      <c r="K33" s="227"/>
      <c r="L33" s="227">
        <v>0</v>
      </c>
      <c r="M33" s="227"/>
      <c r="N33" s="227">
        <v>0</v>
      </c>
      <c r="O33" s="231"/>
      <c r="P33" s="232"/>
      <c r="Q33" s="231"/>
      <c r="R33" s="419">
        <f t="shared" si="1"/>
        <v>65390</v>
      </c>
    </row>
    <row r="34" spans="1:18">
      <c r="A34" s="200"/>
      <c r="B34" s="205" t="s">
        <v>335</v>
      </c>
      <c r="D34" s="227">
        <v>121645</v>
      </c>
      <c r="E34" s="227"/>
      <c r="F34" s="227">
        <v>0</v>
      </c>
      <c r="G34" s="227"/>
      <c r="H34" s="227">
        <v>0</v>
      </c>
      <c r="I34" s="227"/>
      <c r="J34" s="227">
        <v>0</v>
      </c>
      <c r="K34" s="227"/>
      <c r="L34" s="227">
        <v>0</v>
      </c>
      <c r="M34" s="227"/>
      <c r="N34" s="227">
        <v>0</v>
      </c>
      <c r="O34" s="231"/>
      <c r="P34" s="232"/>
      <c r="Q34" s="231"/>
      <c r="R34" s="419">
        <f t="shared" si="1"/>
        <v>121645</v>
      </c>
    </row>
    <row r="35" spans="1:18">
      <c r="A35" s="200"/>
      <c r="B35" s="205" t="s">
        <v>336</v>
      </c>
      <c r="D35" s="227">
        <v>117243</v>
      </c>
      <c r="E35" s="227"/>
      <c r="F35" s="227">
        <v>0</v>
      </c>
      <c r="G35" s="227"/>
      <c r="H35" s="227">
        <v>0</v>
      </c>
      <c r="I35" s="227"/>
      <c r="J35" s="227">
        <v>0</v>
      </c>
      <c r="K35" s="227"/>
      <c r="L35" s="227">
        <v>0</v>
      </c>
      <c r="M35" s="227"/>
      <c r="N35" s="227">
        <v>0</v>
      </c>
      <c r="O35" s="231"/>
      <c r="P35" s="232"/>
      <c r="Q35" s="231"/>
      <c r="R35" s="419">
        <f t="shared" si="1"/>
        <v>117243</v>
      </c>
    </row>
    <row r="36" spans="1:18">
      <c r="A36" s="200"/>
      <c r="B36" s="205" t="s">
        <v>337</v>
      </c>
      <c r="D36" s="227">
        <v>65363</v>
      </c>
      <c r="E36" s="227"/>
      <c r="F36" s="227">
        <v>0</v>
      </c>
      <c r="G36" s="227"/>
      <c r="H36" s="227">
        <v>0</v>
      </c>
      <c r="I36" s="227"/>
      <c r="J36" s="227">
        <v>0</v>
      </c>
      <c r="K36" s="227"/>
      <c r="L36" s="227">
        <v>986</v>
      </c>
      <c r="M36" s="227"/>
      <c r="N36" s="227">
        <v>0</v>
      </c>
      <c r="O36" s="231"/>
      <c r="P36" s="232"/>
      <c r="Q36" s="231"/>
      <c r="R36" s="419">
        <f t="shared" si="1"/>
        <v>66349</v>
      </c>
    </row>
    <row r="37" spans="1:18">
      <c r="B37" s="186" t="s">
        <v>366</v>
      </c>
      <c r="D37" s="16">
        <v>96641</v>
      </c>
      <c r="E37" s="227"/>
      <c r="F37" s="16">
        <v>12</v>
      </c>
      <c r="G37" s="227"/>
      <c r="H37" s="16">
        <v>1967</v>
      </c>
      <c r="I37" s="227"/>
      <c r="J37" s="16">
        <v>0</v>
      </c>
      <c r="K37" s="227"/>
      <c r="L37" s="16">
        <v>33411</v>
      </c>
      <c r="M37" s="227"/>
      <c r="N37" s="16">
        <v>0</v>
      </c>
      <c r="O37" s="402"/>
      <c r="P37" s="230"/>
      <c r="Q37" s="231"/>
      <c r="R37" s="419">
        <f t="shared" si="1"/>
        <v>132031</v>
      </c>
    </row>
    <row r="38" spans="1:18">
      <c r="B38" s="186" t="s">
        <v>534</v>
      </c>
      <c r="D38" s="233">
        <f>SUM(D27:D37)</f>
        <v>4183854</v>
      </c>
      <c r="E38" s="227"/>
      <c r="F38" s="233">
        <f>SUM(F27:F37)</f>
        <v>273</v>
      </c>
      <c r="G38" s="227"/>
      <c r="H38" s="233">
        <f>SUM(H27:H37)</f>
        <v>15609</v>
      </c>
      <c r="I38" s="227"/>
      <c r="J38" s="233">
        <f>SUM(J27:J37)</f>
        <v>0</v>
      </c>
      <c r="K38" s="227"/>
      <c r="L38" s="233">
        <f>SUM(L27:L37)</f>
        <v>63004</v>
      </c>
      <c r="M38" s="227"/>
      <c r="N38" s="233">
        <f>SUM(N27:N37)</f>
        <v>-31793</v>
      </c>
      <c r="O38" s="26"/>
      <c r="P38" s="242"/>
      <c r="Q38" s="231"/>
      <c r="R38" s="234">
        <f>SUM(R27:R37)</f>
        <v>4230947</v>
      </c>
    </row>
    <row r="39" spans="1:18">
      <c r="D39" s="227"/>
      <c r="E39" s="227"/>
      <c r="F39" s="227"/>
      <c r="G39" s="227"/>
      <c r="H39" s="227"/>
      <c r="I39" s="227"/>
      <c r="J39" s="227"/>
      <c r="K39" s="227"/>
      <c r="L39" s="227"/>
      <c r="M39" s="227"/>
      <c r="N39" s="227"/>
      <c r="O39" s="227"/>
      <c r="P39" s="242"/>
      <c r="Q39" s="231"/>
      <c r="R39" s="235"/>
    </row>
    <row r="40" spans="1:18">
      <c r="A40" s="199" t="s">
        <v>517</v>
      </c>
      <c r="D40" s="227"/>
      <c r="E40" s="227"/>
      <c r="F40" s="227"/>
      <c r="G40" s="227"/>
      <c r="H40" s="227"/>
      <c r="I40" s="227"/>
      <c r="J40" s="227"/>
      <c r="K40" s="227"/>
      <c r="L40" s="227"/>
      <c r="M40" s="227"/>
      <c r="N40" s="227"/>
      <c r="O40" s="227"/>
      <c r="P40" s="232"/>
      <c r="Q40" s="231"/>
      <c r="R40" s="235"/>
    </row>
    <row r="41" spans="1:18">
      <c r="B41" s="186" t="s">
        <v>535</v>
      </c>
      <c r="D41" s="227">
        <v>2557858</v>
      </c>
      <c r="E41" s="227"/>
      <c r="F41" s="227">
        <v>3603</v>
      </c>
      <c r="G41" s="227"/>
      <c r="H41" s="227">
        <v>78597</v>
      </c>
      <c r="I41" s="227"/>
      <c r="J41" s="227">
        <v>29475</v>
      </c>
      <c r="K41" s="227"/>
      <c r="L41" s="227">
        <v>2421372</v>
      </c>
      <c r="M41" s="227"/>
      <c r="N41" s="227">
        <v>-2669533</v>
      </c>
      <c r="O41" s="418" t="s">
        <v>598</v>
      </c>
      <c r="P41" s="230"/>
      <c r="Q41" s="231"/>
      <c r="R41" s="419">
        <f>SUM(D41:N41)</f>
        <v>2421372</v>
      </c>
    </row>
    <row r="42" spans="1:18">
      <c r="B42" s="186" t="s">
        <v>231</v>
      </c>
      <c r="D42" s="241">
        <v>0</v>
      </c>
      <c r="E42" s="227"/>
      <c r="F42" s="212">
        <v>0</v>
      </c>
      <c r="G42" s="227"/>
      <c r="H42" s="212">
        <v>0</v>
      </c>
      <c r="I42" s="227"/>
      <c r="J42" s="212">
        <v>0</v>
      </c>
      <c r="K42" s="227"/>
      <c r="L42" s="212">
        <v>-2239</v>
      </c>
      <c r="M42" s="227"/>
      <c r="N42" s="212">
        <v>0</v>
      </c>
      <c r="P42" s="232"/>
      <c r="Q42" s="231"/>
      <c r="R42" s="419">
        <f>SUM(D42:N42)</f>
        <v>-2239</v>
      </c>
    </row>
    <row r="43" spans="1:18">
      <c r="B43" s="186" t="s">
        <v>86</v>
      </c>
      <c r="D43" s="233">
        <f>SUM(D41:D42)</f>
        <v>2557858</v>
      </c>
      <c r="E43" s="227"/>
      <c r="F43" s="233">
        <f>SUM(F41:F42)</f>
        <v>3603</v>
      </c>
      <c r="G43" s="227"/>
      <c r="H43" s="233">
        <f>SUM(H41:H42)</f>
        <v>78597</v>
      </c>
      <c r="I43" s="227"/>
      <c r="J43" s="233">
        <f>SUM(J41:J42)</f>
        <v>29475</v>
      </c>
      <c r="K43" s="227"/>
      <c r="L43" s="233">
        <f>SUM(L41:L42)</f>
        <v>2419133</v>
      </c>
      <c r="M43" s="227"/>
      <c r="N43" s="233">
        <f>SUM(N41:N42)</f>
        <v>-2669533</v>
      </c>
      <c r="O43" s="231"/>
      <c r="P43" s="232"/>
      <c r="Q43" s="227">
        <f>SUM(Q41:Q42)</f>
        <v>0</v>
      </c>
      <c r="R43" s="234">
        <f>SUM(R41:R42)</f>
        <v>2419133</v>
      </c>
    </row>
    <row r="44" spans="1:18">
      <c r="B44" s="204" t="s">
        <v>537</v>
      </c>
      <c r="D44" s="233">
        <v>1403390</v>
      </c>
      <c r="E44" s="227"/>
      <c r="F44" s="233">
        <v>5658</v>
      </c>
      <c r="G44" s="227"/>
      <c r="H44" s="233">
        <v>-105656</v>
      </c>
      <c r="I44" s="227"/>
      <c r="J44" s="233">
        <v>-26594</v>
      </c>
      <c r="K44" s="227"/>
      <c r="L44" s="233">
        <v>1423961</v>
      </c>
      <c r="M44" s="227"/>
      <c r="N44" s="233">
        <v>-1276798</v>
      </c>
      <c r="O44" s="418" t="s">
        <v>598</v>
      </c>
      <c r="P44" s="232"/>
      <c r="Q44" s="227"/>
      <c r="R44" s="451">
        <f>SUM(D44:N44)</f>
        <v>1423961</v>
      </c>
    </row>
    <row r="45" spans="1:18">
      <c r="B45" s="204" t="s">
        <v>663</v>
      </c>
      <c r="C45" s="33"/>
      <c r="D45" s="227"/>
      <c r="E45" s="227"/>
      <c r="F45" s="227"/>
      <c r="G45" s="227"/>
      <c r="H45" s="227"/>
      <c r="I45" s="227"/>
      <c r="J45" s="227"/>
      <c r="K45" s="227"/>
      <c r="L45" s="228"/>
      <c r="M45" s="227"/>
      <c r="N45" s="228"/>
      <c r="O45" s="231"/>
      <c r="P45" s="232"/>
      <c r="Q45" s="231"/>
      <c r="R45" s="452"/>
    </row>
    <row r="46" spans="1:18">
      <c r="B46" s="204" t="s">
        <v>155</v>
      </c>
      <c r="C46" s="33"/>
      <c r="D46" s="243">
        <v>-35961</v>
      </c>
      <c r="E46" s="243"/>
      <c r="F46" s="243">
        <v>0</v>
      </c>
      <c r="G46" s="243"/>
      <c r="H46" s="243">
        <v>0</v>
      </c>
      <c r="I46" s="227"/>
      <c r="J46" s="243">
        <v>0</v>
      </c>
      <c r="K46" s="227"/>
      <c r="L46" s="243">
        <v>-59420</v>
      </c>
      <c r="M46" s="227"/>
      <c r="N46" s="16">
        <v>35961</v>
      </c>
      <c r="O46" s="418" t="s">
        <v>598</v>
      </c>
      <c r="P46" s="230"/>
      <c r="Q46" s="231"/>
      <c r="R46" s="419">
        <f>SUM(D46:N46)</f>
        <v>-59420</v>
      </c>
    </row>
    <row r="47" spans="1:18">
      <c r="B47" s="204" t="s">
        <v>536</v>
      </c>
      <c r="C47" s="33"/>
      <c r="D47" s="16">
        <v>-100334</v>
      </c>
      <c r="E47" s="16"/>
      <c r="F47" s="243">
        <v>0</v>
      </c>
      <c r="G47" s="243"/>
      <c r="H47" s="243">
        <v>0</v>
      </c>
      <c r="I47" s="227"/>
      <c r="J47" s="243">
        <v>0</v>
      </c>
      <c r="K47" s="227"/>
      <c r="L47" s="243">
        <v>-100347</v>
      </c>
      <c r="M47" s="227"/>
      <c r="N47" s="212">
        <v>100334</v>
      </c>
      <c r="O47" s="418" t="s">
        <v>598</v>
      </c>
      <c r="P47" s="230"/>
      <c r="Q47" s="231"/>
      <c r="R47" s="419">
        <f>SUM(D47:N47)</f>
        <v>-100347</v>
      </c>
    </row>
    <row r="48" spans="1:18">
      <c r="B48" s="338" t="s">
        <v>664</v>
      </c>
      <c r="C48" s="33"/>
      <c r="D48" s="233">
        <f>SUM(D46:D47)</f>
        <v>-136295</v>
      </c>
      <c r="E48" s="227"/>
      <c r="F48" s="233">
        <f>SUM(F46:F47)</f>
        <v>0</v>
      </c>
      <c r="G48" s="227"/>
      <c r="H48" s="233">
        <f t="shared" ref="H48:R48" si="2">SUM(H46:H47)</f>
        <v>0</v>
      </c>
      <c r="I48" s="227"/>
      <c r="J48" s="233">
        <f t="shared" si="2"/>
        <v>0</v>
      </c>
      <c r="K48" s="227"/>
      <c r="L48" s="233">
        <f>SUM(L46:L47)</f>
        <v>-159767</v>
      </c>
      <c r="M48" s="227"/>
      <c r="N48" s="212">
        <f t="shared" si="2"/>
        <v>136295</v>
      </c>
      <c r="O48" s="227"/>
      <c r="P48" s="242"/>
      <c r="Q48" s="227">
        <f t="shared" si="2"/>
        <v>0</v>
      </c>
      <c r="R48" s="234">
        <f t="shared" si="2"/>
        <v>-159767</v>
      </c>
    </row>
    <row r="49" spans="1:18">
      <c r="B49" s="186" t="s">
        <v>678</v>
      </c>
      <c r="D49" s="421">
        <f>+D43+D44+D48</f>
        <v>3824953</v>
      </c>
      <c r="E49" s="227"/>
      <c r="F49" s="421">
        <f>+F43+F44+F48</f>
        <v>9261</v>
      </c>
      <c r="G49" s="227"/>
      <c r="H49" s="421">
        <f>+H43+H44+H48</f>
        <v>-27059</v>
      </c>
      <c r="I49" s="227"/>
      <c r="J49" s="421">
        <f>+J43+J44+J48</f>
        <v>2881</v>
      </c>
      <c r="K49" s="227"/>
      <c r="L49" s="421">
        <f>+L43+L44+L48</f>
        <v>3683327</v>
      </c>
      <c r="M49" s="227"/>
      <c r="N49" s="421">
        <f>+N43+N44+N48</f>
        <v>-3810036</v>
      </c>
      <c r="O49" s="418" t="s">
        <v>598</v>
      </c>
      <c r="P49" s="242"/>
      <c r="Q49" s="227"/>
      <c r="R49" s="453">
        <f>SUM(D49:N49)</f>
        <v>3683327</v>
      </c>
    </row>
    <row r="50" spans="1:18">
      <c r="B50" s="186" t="s">
        <v>665</v>
      </c>
      <c r="D50" s="241">
        <v>91084</v>
      </c>
      <c r="E50" s="227"/>
      <c r="F50" s="241">
        <v>0</v>
      </c>
      <c r="G50" s="227"/>
      <c r="H50" s="241">
        <v>815</v>
      </c>
      <c r="I50" s="227"/>
      <c r="J50" s="241">
        <v>0</v>
      </c>
      <c r="K50" s="227"/>
      <c r="L50" s="241">
        <v>91899</v>
      </c>
      <c r="M50" s="227"/>
      <c r="N50" s="241">
        <v>-91899</v>
      </c>
      <c r="O50" s="418" t="s">
        <v>598</v>
      </c>
      <c r="P50" s="242"/>
      <c r="Q50" s="227"/>
      <c r="R50" s="419">
        <f>SUM(D50:N50)</f>
        <v>91899</v>
      </c>
    </row>
    <row r="51" spans="1:18">
      <c r="B51" s="338" t="s">
        <v>518</v>
      </c>
      <c r="D51" s="233">
        <f>+D49+D50</f>
        <v>3916037</v>
      </c>
      <c r="E51" s="227"/>
      <c r="F51" s="233">
        <f>+F49+F50</f>
        <v>9261</v>
      </c>
      <c r="G51" s="227"/>
      <c r="H51" s="233">
        <f>+H49+H50</f>
        <v>-26244</v>
      </c>
      <c r="I51" s="227"/>
      <c r="J51" s="233">
        <f>+J49+J50</f>
        <v>2881</v>
      </c>
      <c r="K51" s="227"/>
      <c r="L51" s="233">
        <f>+L49+L50</f>
        <v>3775226</v>
      </c>
      <c r="M51" s="227"/>
      <c r="N51" s="233">
        <f>+N49+N50</f>
        <v>-3901935</v>
      </c>
      <c r="P51" s="242"/>
      <c r="Q51" s="227"/>
      <c r="R51" s="234">
        <f>+R49+R50</f>
        <v>3775226</v>
      </c>
    </row>
    <row r="52" spans="1:18" ht="6.75" customHeight="1">
      <c r="D52" s="227"/>
      <c r="E52" s="227"/>
      <c r="F52" s="227"/>
      <c r="G52" s="227"/>
      <c r="H52" s="227"/>
      <c r="I52" s="227"/>
      <c r="J52" s="227"/>
      <c r="K52" s="227"/>
      <c r="L52" s="227"/>
      <c r="M52" s="227"/>
      <c r="N52" s="227"/>
      <c r="O52" s="231"/>
      <c r="P52" s="232"/>
      <c r="Q52" s="231"/>
      <c r="R52" s="235"/>
    </row>
    <row r="53" spans="1:18" ht="13.5" thickBot="1">
      <c r="A53" s="199" t="s">
        <v>415</v>
      </c>
      <c r="D53" s="244">
        <f>D20+D25+D38+D51</f>
        <v>12241582</v>
      </c>
      <c r="E53" s="246"/>
      <c r="F53" s="244">
        <f>F20+F25+F38+F51</f>
        <v>42687</v>
      </c>
      <c r="G53" s="223"/>
      <c r="H53" s="244">
        <f>H20+H25+H38+H51</f>
        <v>16128</v>
      </c>
      <c r="I53" s="246"/>
      <c r="J53" s="244">
        <f>J20+J25+J38+J51</f>
        <v>19036</v>
      </c>
      <c r="K53" s="246"/>
      <c r="L53" s="244">
        <f>L20+L25+L38+L51</f>
        <v>4067128</v>
      </c>
      <c r="M53" s="223"/>
      <c r="N53" s="244">
        <f>N20+N25+N38+N51</f>
        <v>-4023858</v>
      </c>
      <c r="O53" s="231"/>
      <c r="P53" s="232"/>
      <c r="Q53" s="231"/>
      <c r="R53" s="247">
        <f>R20+R25+R38+R51</f>
        <v>12362703</v>
      </c>
    </row>
    <row r="54" spans="1:18" ht="13.5" thickTop="1">
      <c r="A54" s="200"/>
      <c r="D54" s="103"/>
      <c r="E54" s="103"/>
      <c r="F54" s="103"/>
      <c r="G54" s="103"/>
      <c r="H54" s="124"/>
      <c r="I54" s="103"/>
      <c r="J54" s="124"/>
      <c r="K54" s="124"/>
      <c r="L54" s="103"/>
      <c r="M54" s="103"/>
      <c r="N54" s="103"/>
      <c r="O54" s="103"/>
      <c r="P54" s="103"/>
      <c r="Q54" s="103"/>
      <c r="R54" s="111"/>
    </row>
    <row r="55" spans="1:18">
      <c r="D55" s="103"/>
      <c r="E55" s="103"/>
      <c r="F55" s="103"/>
      <c r="G55" s="103"/>
      <c r="H55" s="124"/>
      <c r="I55" s="103"/>
      <c r="J55" s="124"/>
      <c r="K55" s="124"/>
      <c r="L55" s="103"/>
      <c r="M55" s="103"/>
      <c r="N55" s="103"/>
      <c r="O55" s="103"/>
      <c r="P55" s="103"/>
      <c r="Q55" s="103"/>
      <c r="R55" s="111"/>
    </row>
    <row r="56" spans="1:18">
      <c r="A56" s="200"/>
      <c r="D56" s="103"/>
      <c r="E56" s="103"/>
      <c r="F56" s="103"/>
      <c r="G56" s="103"/>
      <c r="H56" s="124"/>
      <c r="I56" s="103"/>
      <c r="J56" s="124"/>
      <c r="K56" s="124"/>
      <c r="L56" s="103"/>
      <c r="M56" s="103"/>
      <c r="N56" s="103"/>
      <c r="O56" s="103"/>
      <c r="P56" s="103"/>
      <c r="Q56" s="103"/>
      <c r="R56" s="111"/>
    </row>
    <row r="57" spans="1:18">
      <c r="A57" s="199" t="s">
        <v>472</v>
      </c>
      <c r="D57" s="122"/>
      <c r="E57" s="122"/>
      <c r="F57" s="122"/>
      <c r="G57" s="103"/>
      <c r="H57" s="122"/>
      <c r="I57" s="122"/>
      <c r="J57" s="123"/>
      <c r="K57" s="124"/>
      <c r="L57" s="123"/>
      <c r="M57" s="103"/>
      <c r="N57" s="123"/>
      <c r="O57" s="103"/>
      <c r="P57" s="103"/>
      <c r="Q57" s="103"/>
      <c r="R57" s="454"/>
    </row>
    <row r="58" spans="1:18">
      <c r="D58" s="122"/>
      <c r="E58" s="122"/>
      <c r="F58" s="122"/>
      <c r="G58" s="103"/>
      <c r="H58" s="122"/>
      <c r="I58" s="122"/>
      <c r="J58" s="123"/>
      <c r="K58" s="124"/>
      <c r="L58" s="123"/>
      <c r="M58" s="103"/>
      <c r="N58" s="123"/>
      <c r="O58" s="103"/>
      <c r="P58" s="103"/>
      <c r="Q58" s="103"/>
      <c r="R58" s="454"/>
    </row>
    <row r="59" spans="1:18">
      <c r="A59" s="201" t="s">
        <v>497</v>
      </c>
      <c r="B59" s="837" t="s">
        <v>417</v>
      </c>
      <c r="C59" s="837"/>
      <c r="D59" s="837"/>
      <c r="E59" s="837"/>
      <c r="F59" s="837"/>
      <c r="G59" s="837"/>
      <c r="H59" s="837"/>
      <c r="I59" s="103"/>
      <c r="J59" s="124"/>
      <c r="K59" s="124"/>
      <c r="L59" s="103"/>
      <c r="M59" s="103"/>
      <c r="N59" s="103"/>
      <c r="O59" s="103"/>
      <c r="P59" s="103"/>
      <c r="Q59" s="103"/>
      <c r="R59" s="111"/>
    </row>
    <row r="60" spans="1:18">
      <c r="A60" s="203" t="s">
        <v>499</v>
      </c>
      <c r="B60" s="203" t="s">
        <v>498</v>
      </c>
      <c r="D60" s="103"/>
      <c r="E60" s="103"/>
      <c r="F60" s="103"/>
      <c r="G60" s="103"/>
      <c r="H60" s="124"/>
      <c r="I60" s="103"/>
      <c r="J60" s="114"/>
      <c r="K60" s="114"/>
      <c r="L60" s="103"/>
      <c r="M60" s="103"/>
      <c r="N60" s="103"/>
      <c r="O60" s="103"/>
      <c r="P60" s="103"/>
      <c r="Q60" s="103"/>
      <c r="R60" s="111"/>
    </row>
    <row r="61" spans="1:18">
      <c r="A61" s="203" t="s">
        <v>501</v>
      </c>
      <c r="B61" s="203" t="s">
        <v>523</v>
      </c>
      <c r="D61" s="103"/>
      <c r="E61" s="103"/>
      <c r="F61" s="103"/>
      <c r="G61" s="103"/>
      <c r="H61" s="114"/>
      <c r="I61" s="103"/>
      <c r="J61" s="114"/>
      <c r="K61" s="114"/>
      <c r="L61" s="103"/>
      <c r="M61" s="103"/>
      <c r="N61" s="103"/>
      <c r="O61" s="103"/>
      <c r="P61" s="103"/>
      <c r="Q61" s="103"/>
      <c r="R61" s="111"/>
    </row>
    <row r="62" spans="1:18">
      <c r="D62" s="103"/>
      <c r="E62" s="103"/>
      <c r="F62" s="103"/>
      <c r="G62" s="103"/>
      <c r="H62" s="114"/>
      <c r="I62" s="103"/>
      <c r="J62" s="114"/>
      <c r="K62" s="114"/>
      <c r="L62" s="103"/>
      <c r="M62" s="103"/>
      <c r="N62" s="103"/>
      <c r="O62" s="103"/>
      <c r="P62" s="103"/>
      <c r="Q62" s="103"/>
      <c r="R62" s="111"/>
    </row>
    <row r="63" spans="1:18">
      <c r="D63" s="103"/>
      <c r="E63" s="103"/>
      <c r="F63" s="103"/>
      <c r="G63" s="103"/>
      <c r="H63" s="114"/>
      <c r="I63" s="103"/>
      <c r="J63" s="114"/>
      <c r="K63" s="114"/>
      <c r="L63" s="103"/>
      <c r="M63" s="103"/>
      <c r="N63" s="103"/>
      <c r="O63" s="103"/>
      <c r="P63" s="103"/>
      <c r="Q63" s="103"/>
      <c r="R63" s="111"/>
    </row>
    <row r="64" spans="1:18">
      <c r="D64" s="103"/>
      <c r="E64" s="103"/>
      <c r="F64" s="103"/>
      <c r="G64" s="103"/>
      <c r="H64" s="114"/>
      <c r="I64" s="103"/>
      <c r="J64" s="114"/>
      <c r="K64" s="114"/>
      <c r="L64" s="103"/>
      <c r="M64" s="103"/>
      <c r="N64" s="103"/>
      <c r="O64" s="103"/>
      <c r="P64" s="103"/>
      <c r="Q64" s="103"/>
      <c r="R64" s="111"/>
    </row>
    <row r="65" spans="4:18">
      <c r="D65" s="103"/>
      <c r="E65" s="103"/>
      <c r="F65" s="103"/>
      <c r="G65" s="103"/>
      <c r="H65" s="114"/>
      <c r="I65" s="103"/>
      <c r="J65" s="114"/>
      <c r="K65" s="114"/>
      <c r="L65" s="103"/>
      <c r="M65" s="103"/>
      <c r="N65" s="103"/>
      <c r="O65" s="103"/>
      <c r="P65" s="103"/>
      <c r="Q65" s="103"/>
      <c r="R65" s="111"/>
    </row>
    <row r="66" spans="4:18">
      <c r="D66" s="103"/>
      <c r="E66" s="103"/>
      <c r="F66" s="103"/>
      <c r="G66" s="103"/>
      <c r="H66" s="114"/>
      <c r="I66" s="103"/>
      <c r="J66" s="114"/>
      <c r="K66" s="114"/>
      <c r="L66" s="103"/>
      <c r="M66" s="103"/>
      <c r="N66" s="103"/>
      <c r="O66" s="103"/>
      <c r="P66" s="103"/>
      <c r="Q66" s="103"/>
      <c r="R66" s="111"/>
    </row>
    <row r="67" spans="4:18">
      <c r="D67" s="2"/>
      <c r="E67" s="2"/>
      <c r="F67" s="2"/>
      <c r="H67" s="4"/>
      <c r="J67" s="4"/>
    </row>
    <row r="68" spans="4:18">
      <c r="D68" s="2"/>
      <c r="E68" s="2"/>
      <c r="F68" s="2"/>
      <c r="H68" s="4"/>
      <c r="J68" s="4"/>
    </row>
    <row r="69" spans="4:18">
      <c r="D69" s="2"/>
      <c r="E69" s="2"/>
      <c r="F69" s="2"/>
      <c r="H69" s="4"/>
      <c r="J69" s="4"/>
    </row>
    <row r="70" spans="4:18">
      <c r="D70" s="2"/>
      <c r="E70" s="2"/>
      <c r="F70" s="2"/>
      <c r="H70" s="4"/>
      <c r="J70" s="4"/>
    </row>
    <row r="71" spans="4:18">
      <c r="D71" s="2"/>
      <c r="E71" s="2"/>
      <c r="F71" s="2"/>
      <c r="H71" s="4"/>
      <c r="J71" s="4"/>
    </row>
    <row r="72" spans="4:18">
      <c r="D72" s="2"/>
      <c r="E72" s="2"/>
      <c r="F72" s="2"/>
      <c r="H72" s="4"/>
      <c r="J72" s="4"/>
    </row>
    <row r="73" spans="4:18">
      <c r="D73" s="2"/>
      <c r="E73" s="2"/>
      <c r="F73" s="2"/>
      <c r="H73" s="4"/>
      <c r="J73" s="4"/>
    </row>
    <row r="74" spans="4:18">
      <c r="D74" s="2"/>
      <c r="E74" s="2"/>
      <c r="F74" s="2"/>
      <c r="H74" s="4"/>
      <c r="J74" s="4"/>
    </row>
    <row r="75" spans="4:18">
      <c r="D75" s="2"/>
      <c r="E75" s="2"/>
      <c r="F75" s="2"/>
      <c r="H75" s="4"/>
      <c r="J75" s="4"/>
    </row>
    <row r="76" spans="4:18">
      <c r="D76" s="2"/>
      <c r="E76" s="2"/>
      <c r="F76" s="2"/>
      <c r="H76" s="4"/>
      <c r="J76" s="4"/>
    </row>
    <row r="77" spans="4:18">
      <c r="D77" s="2"/>
      <c r="E77" s="2"/>
      <c r="F77" s="2"/>
      <c r="H77" s="4"/>
      <c r="J77" s="4"/>
    </row>
    <row r="78" spans="4:18">
      <c r="D78" s="2"/>
      <c r="E78" s="2"/>
      <c r="F78" s="2"/>
      <c r="H78" s="4"/>
      <c r="J78" s="4"/>
    </row>
    <row r="79" spans="4:18">
      <c r="D79" s="2"/>
      <c r="E79" s="2"/>
      <c r="F79" s="2"/>
      <c r="H79" s="4"/>
      <c r="J79" s="4"/>
    </row>
    <row r="80" spans="4:18">
      <c r="D80" s="2"/>
      <c r="E80" s="2"/>
      <c r="F80" s="2"/>
      <c r="H80" s="4"/>
      <c r="J80" s="4"/>
    </row>
    <row r="81" spans="4:10">
      <c r="D81" s="2"/>
      <c r="E81" s="2"/>
      <c r="F81" s="2"/>
      <c r="H81" s="4"/>
      <c r="J81" s="4"/>
    </row>
    <row r="82" spans="4:10">
      <c r="D82" s="2"/>
      <c r="E82" s="2"/>
      <c r="F82" s="2"/>
      <c r="H82" s="4"/>
      <c r="J82" s="4"/>
    </row>
    <row r="83" spans="4:10">
      <c r="D83" s="2"/>
      <c r="E83" s="2"/>
      <c r="F83" s="2"/>
      <c r="H83" s="4"/>
      <c r="J83" s="4"/>
    </row>
    <row r="84" spans="4:10">
      <c r="D84" s="2"/>
      <c r="E84" s="2"/>
      <c r="F84" s="2"/>
      <c r="H84" s="4"/>
      <c r="J84" s="4"/>
    </row>
    <row r="85" spans="4:10">
      <c r="D85" s="2"/>
      <c r="E85" s="2"/>
      <c r="F85" s="2"/>
      <c r="H85" s="4"/>
      <c r="J85" s="4"/>
    </row>
    <row r="86" spans="4:10">
      <c r="D86" s="2"/>
      <c r="E86" s="2"/>
      <c r="F86" s="2"/>
      <c r="H86" s="4"/>
      <c r="J86" s="4"/>
    </row>
    <row r="87" spans="4:10">
      <c r="D87" s="2"/>
      <c r="E87" s="2"/>
      <c r="F87" s="2"/>
      <c r="H87" s="4"/>
      <c r="J87" s="4"/>
    </row>
    <row r="88" spans="4:10">
      <c r="D88" s="2"/>
      <c r="E88" s="2"/>
      <c r="F88" s="2"/>
      <c r="H88" s="4"/>
      <c r="J88" s="4"/>
    </row>
    <row r="89" spans="4:10">
      <c r="D89" s="2"/>
      <c r="E89" s="2"/>
      <c r="F89" s="2"/>
      <c r="H89" s="4"/>
      <c r="J89" s="4"/>
    </row>
    <row r="90" spans="4:10">
      <c r="D90" s="2"/>
      <c r="E90" s="2"/>
      <c r="F90" s="2"/>
      <c r="H90" s="4"/>
      <c r="J90" s="4"/>
    </row>
    <row r="91" spans="4:10">
      <c r="D91" s="2"/>
      <c r="E91" s="2"/>
      <c r="F91" s="2"/>
      <c r="H91" s="4"/>
      <c r="J91" s="4"/>
    </row>
    <row r="92" spans="4:10">
      <c r="D92" s="2"/>
      <c r="E92" s="2"/>
      <c r="F92" s="2"/>
      <c r="H92" s="4"/>
      <c r="J92" s="4"/>
    </row>
    <row r="93" spans="4:10">
      <c r="D93" s="2"/>
      <c r="E93" s="2"/>
      <c r="F93" s="2"/>
      <c r="H93" s="4"/>
      <c r="J93" s="4"/>
    </row>
    <row r="94" spans="4:10">
      <c r="D94" s="2"/>
      <c r="E94" s="2"/>
      <c r="F94" s="2"/>
      <c r="H94" s="4"/>
      <c r="J94" s="4"/>
    </row>
    <row r="95" spans="4:10">
      <c r="D95" s="2"/>
      <c r="E95" s="2"/>
      <c r="F95" s="2"/>
      <c r="H95" s="4"/>
      <c r="J95" s="4"/>
    </row>
    <row r="96" spans="4:10">
      <c r="D96" s="2"/>
      <c r="E96" s="2"/>
      <c r="F96" s="2"/>
      <c r="H96" s="4"/>
      <c r="J96" s="4"/>
    </row>
    <row r="97" spans="4:10">
      <c r="D97" s="2"/>
      <c r="E97" s="2"/>
      <c r="F97" s="2"/>
      <c r="H97" s="4"/>
      <c r="J97" s="4"/>
    </row>
    <row r="98" spans="4:10">
      <c r="D98" s="2"/>
      <c r="E98" s="2"/>
      <c r="F98" s="2"/>
      <c r="H98" s="4"/>
      <c r="J98" s="4"/>
    </row>
    <row r="99" spans="4:10">
      <c r="D99" s="2"/>
      <c r="E99" s="2"/>
      <c r="F99" s="2"/>
      <c r="H99" s="4"/>
      <c r="J99" s="4"/>
    </row>
    <row r="100" spans="4:10">
      <c r="D100" s="2"/>
      <c r="E100" s="2"/>
      <c r="F100" s="2"/>
      <c r="H100" s="4"/>
      <c r="J100" s="4"/>
    </row>
    <row r="101" spans="4:10">
      <c r="D101" s="2"/>
      <c r="E101" s="2"/>
      <c r="F101" s="2"/>
      <c r="H101" s="4"/>
      <c r="J101" s="4"/>
    </row>
    <row r="102" spans="4:10">
      <c r="D102" s="2"/>
      <c r="E102" s="2"/>
      <c r="F102" s="2"/>
      <c r="H102" s="4"/>
      <c r="J102" s="4"/>
    </row>
    <row r="103" spans="4:10">
      <c r="D103" s="2"/>
      <c r="E103" s="2"/>
      <c r="F103" s="2"/>
      <c r="H103" s="4"/>
      <c r="J103" s="4"/>
    </row>
    <row r="104" spans="4:10">
      <c r="D104" s="2"/>
      <c r="E104" s="2"/>
      <c r="F104" s="2"/>
      <c r="H104" s="4"/>
      <c r="J104" s="4"/>
    </row>
    <row r="105" spans="4:10">
      <c r="D105" s="2"/>
      <c r="E105" s="2"/>
      <c r="F105" s="2"/>
      <c r="H105" s="4"/>
      <c r="J105" s="4"/>
    </row>
    <row r="106" spans="4:10">
      <c r="D106" s="2"/>
      <c r="E106" s="2"/>
      <c r="F106" s="2"/>
      <c r="H106" s="4"/>
      <c r="J106" s="4"/>
    </row>
    <row r="107" spans="4:10">
      <c r="D107" s="2"/>
      <c r="E107" s="2"/>
      <c r="F107" s="2"/>
      <c r="H107" s="4"/>
      <c r="J107" s="4"/>
    </row>
    <row r="108" spans="4:10">
      <c r="D108" s="2"/>
      <c r="E108" s="2"/>
      <c r="F108" s="2"/>
      <c r="H108" s="4"/>
      <c r="J108" s="4"/>
    </row>
    <row r="109" spans="4:10">
      <c r="D109" s="2"/>
      <c r="E109" s="2"/>
      <c r="F109" s="2"/>
      <c r="H109" s="4"/>
      <c r="J109" s="4"/>
    </row>
    <row r="110" spans="4:10">
      <c r="D110" s="2"/>
      <c r="E110" s="2"/>
      <c r="F110" s="2"/>
      <c r="H110" s="4"/>
      <c r="J110" s="4"/>
    </row>
    <row r="111" spans="4:10">
      <c r="D111" s="2"/>
      <c r="E111" s="2"/>
      <c r="F111" s="2"/>
      <c r="H111" s="4"/>
      <c r="J111" s="4"/>
    </row>
    <row r="112" spans="4:10">
      <c r="D112" s="2"/>
      <c r="E112" s="2"/>
      <c r="F112" s="2"/>
      <c r="H112" s="4"/>
      <c r="J112" s="4"/>
    </row>
    <row r="113" spans="4:10">
      <c r="D113" s="2"/>
      <c r="E113" s="2"/>
      <c r="F113" s="2"/>
      <c r="H113" s="4"/>
      <c r="J113" s="4"/>
    </row>
    <row r="114" spans="4:10">
      <c r="D114" s="2"/>
      <c r="E114" s="2"/>
      <c r="F114" s="2"/>
      <c r="H114" s="4"/>
      <c r="J114" s="4"/>
    </row>
    <row r="115" spans="4:10">
      <c r="D115" s="2"/>
      <c r="E115" s="2"/>
      <c r="F115" s="2"/>
      <c r="H115" s="4"/>
      <c r="J115" s="4"/>
    </row>
    <row r="116" spans="4:10">
      <c r="D116" s="2"/>
      <c r="E116" s="2"/>
      <c r="F116" s="2"/>
      <c r="H116" s="4"/>
      <c r="J116" s="4"/>
    </row>
    <row r="117" spans="4:10">
      <c r="D117" s="2"/>
      <c r="E117" s="2"/>
      <c r="F117" s="2"/>
      <c r="H117" s="4"/>
      <c r="J117" s="4"/>
    </row>
    <row r="118" spans="4:10">
      <c r="D118" s="2"/>
      <c r="E118" s="2"/>
      <c r="F118" s="2"/>
      <c r="H118" s="4"/>
      <c r="J118" s="4"/>
    </row>
    <row r="119" spans="4:10">
      <c r="D119" s="2"/>
      <c r="E119" s="2"/>
      <c r="F119" s="2"/>
      <c r="H119" s="4"/>
      <c r="J119" s="4"/>
    </row>
    <row r="120" spans="4:10">
      <c r="D120" s="2"/>
      <c r="E120" s="2"/>
      <c r="F120" s="2"/>
      <c r="H120" s="4"/>
      <c r="J120" s="4"/>
    </row>
    <row r="121" spans="4:10">
      <c r="D121" s="2"/>
      <c r="E121" s="2"/>
      <c r="F121" s="2"/>
      <c r="H121" s="4"/>
      <c r="J121" s="4"/>
    </row>
    <row r="122" spans="4:10">
      <c r="D122" s="2"/>
      <c r="E122" s="2"/>
      <c r="F122" s="2"/>
      <c r="H122" s="4"/>
      <c r="J122" s="4"/>
    </row>
    <row r="123" spans="4:10">
      <c r="D123" s="2"/>
      <c r="E123" s="2"/>
      <c r="F123" s="2"/>
      <c r="H123" s="4"/>
      <c r="J123" s="4"/>
    </row>
    <row r="124" spans="4:10">
      <c r="D124" s="2"/>
      <c r="E124" s="2"/>
      <c r="F124" s="2"/>
      <c r="H124" s="4"/>
      <c r="J124" s="4"/>
    </row>
    <row r="125" spans="4:10">
      <c r="D125" s="2"/>
      <c r="E125" s="2"/>
      <c r="F125" s="2"/>
      <c r="H125" s="4"/>
      <c r="J125" s="4"/>
    </row>
    <row r="126" spans="4:10">
      <c r="D126" s="2"/>
      <c r="E126" s="2"/>
      <c r="F126" s="2"/>
      <c r="H126" s="4"/>
      <c r="J126" s="4"/>
    </row>
    <row r="127" spans="4:10">
      <c r="D127" s="2"/>
      <c r="E127" s="2"/>
      <c r="F127" s="2"/>
      <c r="H127" s="4"/>
      <c r="J127" s="4"/>
    </row>
    <row r="128" spans="4:10">
      <c r="D128" s="2"/>
      <c r="E128" s="2"/>
      <c r="F128" s="2"/>
      <c r="H128" s="4"/>
      <c r="J128" s="4"/>
    </row>
    <row r="129" spans="4:10">
      <c r="D129" s="2"/>
      <c r="E129" s="2"/>
      <c r="F129" s="2"/>
      <c r="H129" s="4"/>
      <c r="J129" s="4"/>
    </row>
    <row r="130" spans="4:10">
      <c r="D130" s="2"/>
      <c r="E130" s="2"/>
      <c r="F130" s="2"/>
      <c r="H130" s="4"/>
      <c r="J130" s="4"/>
    </row>
    <row r="131" spans="4:10">
      <c r="D131" s="2"/>
      <c r="E131" s="2"/>
      <c r="F131" s="2"/>
      <c r="H131" s="4"/>
      <c r="J131" s="4"/>
    </row>
    <row r="132" spans="4:10">
      <c r="D132" s="2"/>
      <c r="E132" s="2"/>
      <c r="F132" s="2"/>
      <c r="H132" s="4"/>
      <c r="J132" s="4"/>
    </row>
    <row r="133" spans="4:10">
      <c r="D133" s="2"/>
      <c r="E133" s="2"/>
      <c r="F133" s="2"/>
      <c r="H133" s="4"/>
      <c r="J133" s="4"/>
    </row>
    <row r="134" spans="4:10">
      <c r="D134" s="2"/>
      <c r="E134" s="2"/>
      <c r="F134" s="2"/>
      <c r="H134" s="4"/>
      <c r="J134" s="4"/>
    </row>
    <row r="135" spans="4:10">
      <c r="D135" s="2"/>
      <c r="E135" s="2"/>
      <c r="F135" s="2"/>
      <c r="H135" s="4"/>
      <c r="J135" s="4"/>
    </row>
    <row r="136" spans="4:10">
      <c r="D136" s="2"/>
      <c r="E136" s="2"/>
      <c r="F136" s="2"/>
      <c r="H136" s="4"/>
      <c r="J136" s="4"/>
    </row>
    <row r="137" spans="4:10">
      <c r="D137" s="2"/>
      <c r="E137" s="2"/>
      <c r="F137" s="2"/>
      <c r="H137" s="4"/>
      <c r="J137" s="4"/>
    </row>
    <row r="138" spans="4:10">
      <c r="D138" s="2"/>
      <c r="E138" s="2"/>
      <c r="F138" s="2"/>
      <c r="H138" s="4"/>
      <c r="J138" s="4"/>
    </row>
    <row r="139" spans="4:10">
      <c r="D139" s="2"/>
      <c r="E139" s="2"/>
      <c r="F139" s="2"/>
      <c r="H139" s="4"/>
      <c r="J139" s="4"/>
    </row>
    <row r="140" spans="4:10">
      <c r="D140" s="2"/>
      <c r="E140" s="2"/>
      <c r="F140" s="2"/>
      <c r="H140" s="4"/>
      <c r="J140" s="4"/>
    </row>
    <row r="141" spans="4:10">
      <c r="D141" s="2"/>
      <c r="E141" s="2"/>
      <c r="F141" s="2"/>
      <c r="H141" s="4"/>
      <c r="J141" s="4"/>
    </row>
    <row r="142" spans="4:10">
      <c r="D142" s="2"/>
      <c r="E142" s="2"/>
      <c r="F142" s="2"/>
      <c r="H142" s="4"/>
      <c r="J142" s="4"/>
    </row>
    <row r="143" spans="4:10">
      <c r="D143" s="2"/>
      <c r="E143" s="2"/>
      <c r="F143" s="2"/>
      <c r="H143" s="4"/>
      <c r="J143" s="4"/>
    </row>
    <row r="144" spans="4:10">
      <c r="D144" s="2"/>
      <c r="E144" s="2"/>
      <c r="F144" s="2"/>
      <c r="H144" s="4"/>
      <c r="J144" s="4"/>
    </row>
    <row r="145" spans="4:10">
      <c r="D145" s="2"/>
      <c r="E145" s="2"/>
      <c r="F145" s="2"/>
      <c r="H145" s="4"/>
      <c r="J145" s="4"/>
    </row>
    <row r="146" spans="4:10">
      <c r="D146" s="2"/>
      <c r="E146" s="2"/>
      <c r="F146" s="2"/>
      <c r="H146" s="4"/>
      <c r="J146" s="4"/>
    </row>
    <row r="147" spans="4:10">
      <c r="D147" s="2"/>
      <c r="E147" s="2"/>
      <c r="F147" s="2"/>
      <c r="H147" s="4"/>
      <c r="J147" s="4"/>
    </row>
    <row r="148" spans="4:10">
      <c r="D148" s="2"/>
      <c r="E148" s="2"/>
      <c r="F148" s="2"/>
      <c r="H148" s="4"/>
      <c r="J148" s="4"/>
    </row>
    <row r="149" spans="4:10">
      <c r="D149" s="2"/>
      <c r="E149" s="2"/>
      <c r="F149" s="2"/>
      <c r="H149" s="4"/>
      <c r="J149" s="4"/>
    </row>
    <row r="150" spans="4:10">
      <c r="D150" s="2"/>
      <c r="E150" s="2"/>
      <c r="F150" s="2"/>
      <c r="H150" s="4"/>
      <c r="J150" s="4"/>
    </row>
    <row r="151" spans="4:10">
      <c r="D151" s="2"/>
      <c r="E151" s="2"/>
      <c r="F151" s="2"/>
      <c r="H151" s="4"/>
      <c r="J151" s="4"/>
    </row>
    <row r="152" spans="4:10">
      <c r="D152" s="2"/>
      <c r="E152" s="2"/>
      <c r="F152" s="2"/>
      <c r="H152" s="4"/>
      <c r="J152" s="4"/>
    </row>
    <row r="153" spans="4:10">
      <c r="D153" s="2"/>
      <c r="E153" s="2"/>
      <c r="F153" s="2"/>
      <c r="H153" s="4"/>
      <c r="J153" s="4"/>
    </row>
    <row r="154" spans="4:10">
      <c r="D154" s="2"/>
      <c r="E154" s="2"/>
      <c r="F154" s="2"/>
      <c r="H154" s="4"/>
      <c r="J154" s="4"/>
    </row>
    <row r="155" spans="4:10">
      <c r="D155" s="2"/>
      <c r="E155" s="2"/>
      <c r="F155" s="2"/>
      <c r="H155" s="4"/>
      <c r="J155" s="4"/>
    </row>
    <row r="156" spans="4:10">
      <c r="D156" s="2"/>
      <c r="E156" s="2"/>
      <c r="F156" s="2"/>
      <c r="H156" s="4"/>
      <c r="J156" s="4"/>
    </row>
    <row r="157" spans="4:10">
      <c r="D157" s="2"/>
      <c r="E157" s="2"/>
      <c r="F157" s="2"/>
      <c r="H157" s="4"/>
      <c r="J157" s="4"/>
    </row>
    <row r="158" spans="4:10">
      <c r="D158" s="2"/>
      <c r="E158" s="2"/>
      <c r="F158" s="2"/>
      <c r="H158" s="4"/>
      <c r="J158" s="4"/>
    </row>
    <row r="159" spans="4:10">
      <c r="D159" s="2"/>
      <c r="E159" s="2"/>
      <c r="F159" s="2"/>
      <c r="H159" s="4"/>
      <c r="J159" s="4"/>
    </row>
    <row r="160" spans="4:10">
      <c r="D160" s="2"/>
      <c r="E160" s="2"/>
      <c r="F160" s="2"/>
      <c r="H160" s="4"/>
      <c r="J160" s="4"/>
    </row>
    <row r="161" spans="4:10">
      <c r="D161" s="2"/>
      <c r="E161" s="2"/>
      <c r="F161" s="2"/>
      <c r="H161" s="4"/>
      <c r="J161" s="4"/>
    </row>
    <row r="162" spans="4:10">
      <c r="D162" s="2"/>
      <c r="E162" s="2"/>
      <c r="F162" s="2"/>
      <c r="H162" s="4"/>
      <c r="J162" s="4"/>
    </row>
    <row r="163" spans="4:10">
      <c r="D163" s="2"/>
      <c r="E163" s="2"/>
      <c r="F163" s="2"/>
      <c r="H163" s="4"/>
      <c r="J163" s="4"/>
    </row>
    <row r="164" spans="4:10">
      <c r="D164" s="2"/>
      <c r="E164" s="2"/>
      <c r="F164" s="2"/>
      <c r="H164" s="4"/>
      <c r="J164" s="4"/>
    </row>
    <row r="165" spans="4:10">
      <c r="D165" s="2"/>
      <c r="E165" s="2"/>
      <c r="F165" s="2"/>
      <c r="H165" s="4"/>
      <c r="J165" s="4"/>
    </row>
    <row r="166" spans="4:10">
      <c r="D166" s="2"/>
      <c r="E166" s="2"/>
      <c r="F166" s="2"/>
      <c r="H166" s="4"/>
      <c r="J166" s="4"/>
    </row>
    <row r="167" spans="4:10">
      <c r="D167" s="2"/>
      <c r="E167" s="2"/>
      <c r="F167" s="2"/>
      <c r="H167" s="4"/>
      <c r="J167" s="4"/>
    </row>
    <row r="168" spans="4:10">
      <c r="D168" s="2"/>
      <c r="E168" s="2"/>
      <c r="F168" s="2"/>
      <c r="H168" s="4"/>
      <c r="J168" s="4"/>
    </row>
    <row r="169" spans="4:10">
      <c r="D169" s="2"/>
      <c r="E169" s="2"/>
      <c r="F169" s="2"/>
      <c r="H169" s="4"/>
      <c r="J169" s="4"/>
    </row>
    <row r="170" spans="4:10">
      <c r="D170" s="2"/>
      <c r="E170" s="2"/>
      <c r="F170" s="2"/>
      <c r="H170" s="4"/>
      <c r="J170" s="4"/>
    </row>
    <row r="171" spans="4:10">
      <c r="D171" s="2"/>
      <c r="E171" s="2"/>
      <c r="F171" s="2"/>
      <c r="H171" s="4"/>
      <c r="J171" s="4"/>
    </row>
    <row r="172" spans="4:10">
      <c r="D172" s="2"/>
      <c r="E172" s="2"/>
      <c r="F172" s="2"/>
      <c r="H172" s="4"/>
      <c r="J172" s="4"/>
    </row>
    <row r="173" spans="4:10">
      <c r="D173" s="2"/>
      <c r="E173" s="2"/>
      <c r="F173" s="2"/>
      <c r="H173" s="4"/>
      <c r="J173" s="4"/>
    </row>
    <row r="174" spans="4:10">
      <c r="D174" s="2"/>
      <c r="E174" s="2"/>
      <c r="F174" s="2"/>
      <c r="H174" s="4"/>
      <c r="J174" s="4"/>
    </row>
    <row r="175" spans="4:10">
      <c r="D175" s="2"/>
      <c r="E175" s="2"/>
      <c r="F175" s="2"/>
      <c r="H175" s="4"/>
      <c r="J175" s="4"/>
    </row>
    <row r="176" spans="4:10">
      <c r="D176" s="2"/>
      <c r="E176" s="2"/>
      <c r="F176" s="2"/>
      <c r="H176" s="4"/>
      <c r="J176" s="4"/>
    </row>
    <row r="177" spans="4:10">
      <c r="D177" s="2"/>
      <c r="E177" s="2"/>
      <c r="F177" s="2"/>
      <c r="H177" s="4"/>
      <c r="J177" s="4"/>
    </row>
    <row r="178" spans="4:10">
      <c r="D178" s="2"/>
      <c r="E178" s="2"/>
      <c r="F178" s="2"/>
      <c r="H178" s="4"/>
      <c r="J178" s="4"/>
    </row>
    <row r="179" spans="4:10">
      <c r="D179" s="2"/>
      <c r="E179" s="2"/>
      <c r="F179" s="2"/>
      <c r="H179" s="4"/>
      <c r="J179" s="4"/>
    </row>
    <row r="180" spans="4:10">
      <c r="D180" s="2"/>
      <c r="E180" s="2"/>
      <c r="F180" s="2"/>
      <c r="H180" s="4"/>
      <c r="J180" s="4"/>
    </row>
    <row r="181" spans="4:10">
      <c r="D181" s="2"/>
      <c r="E181" s="2"/>
      <c r="F181" s="2"/>
      <c r="H181" s="4"/>
      <c r="J181" s="4"/>
    </row>
    <row r="182" spans="4:10">
      <c r="D182" s="2"/>
      <c r="E182" s="2"/>
      <c r="F182" s="2"/>
      <c r="H182" s="4"/>
      <c r="J182" s="4"/>
    </row>
    <row r="183" spans="4:10">
      <c r="D183" s="2"/>
      <c r="E183" s="2"/>
      <c r="F183" s="2"/>
      <c r="H183" s="4"/>
      <c r="J183" s="4"/>
    </row>
    <row r="184" spans="4:10">
      <c r="D184" s="2"/>
      <c r="E184" s="2"/>
      <c r="F184" s="2"/>
      <c r="H184" s="4"/>
      <c r="J184" s="4"/>
    </row>
    <row r="185" spans="4:10">
      <c r="D185" s="2"/>
      <c r="E185" s="2"/>
      <c r="F185" s="2"/>
      <c r="H185" s="4"/>
      <c r="J185" s="4"/>
    </row>
    <row r="186" spans="4:10">
      <c r="D186" s="2"/>
      <c r="E186" s="2"/>
      <c r="F186" s="2"/>
      <c r="H186" s="4"/>
      <c r="J186" s="4"/>
    </row>
    <row r="187" spans="4:10">
      <c r="D187" s="2"/>
      <c r="E187" s="2"/>
      <c r="F187" s="2"/>
      <c r="H187" s="4"/>
      <c r="J187" s="4"/>
    </row>
    <row r="188" spans="4:10">
      <c r="D188" s="2"/>
      <c r="E188" s="2"/>
      <c r="F188" s="2"/>
      <c r="H188" s="4"/>
      <c r="J188" s="4"/>
    </row>
    <row r="189" spans="4:10">
      <c r="D189" s="2"/>
      <c r="E189" s="2"/>
      <c r="F189" s="2"/>
      <c r="H189" s="4"/>
      <c r="J189" s="4"/>
    </row>
    <row r="190" spans="4:10">
      <c r="D190" s="2"/>
      <c r="E190" s="2"/>
      <c r="F190" s="2"/>
      <c r="H190" s="4"/>
      <c r="J190" s="4"/>
    </row>
    <row r="191" spans="4:10">
      <c r="D191" s="2"/>
      <c r="E191" s="2"/>
      <c r="F191" s="2"/>
      <c r="H191" s="4"/>
      <c r="J191" s="4"/>
    </row>
    <row r="192" spans="4:10">
      <c r="D192" s="2"/>
      <c r="E192" s="2"/>
      <c r="F192" s="2"/>
      <c r="H192" s="4"/>
      <c r="J192" s="4"/>
    </row>
    <row r="193" spans="4:10">
      <c r="D193" s="2"/>
      <c r="E193" s="2"/>
      <c r="F193" s="2"/>
      <c r="H193" s="4"/>
      <c r="J193" s="4"/>
    </row>
    <row r="194" spans="4:10">
      <c r="D194" s="2"/>
      <c r="E194" s="2"/>
      <c r="F194" s="2"/>
      <c r="H194" s="4"/>
      <c r="J194" s="4"/>
    </row>
    <row r="195" spans="4:10">
      <c r="D195" s="2"/>
      <c r="E195" s="2"/>
      <c r="F195" s="2"/>
      <c r="H195" s="4"/>
      <c r="J195" s="4"/>
    </row>
    <row r="196" spans="4:10">
      <c r="D196" s="2"/>
      <c r="E196" s="2"/>
      <c r="F196" s="2"/>
      <c r="H196" s="4"/>
      <c r="J196" s="4"/>
    </row>
    <row r="197" spans="4:10">
      <c r="D197" s="2"/>
      <c r="E197" s="2"/>
      <c r="F197" s="2"/>
      <c r="H197" s="4"/>
      <c r="J197" s="4"/>
    </row>
    <row r="198" spans="4:10">
      <c r="D198" s="2"/>
      <c r="E198" s="2"/>
      <c r="F198" s="2"/>
      <c r="H198" s="4"/>
      <c r="J198" s="4"/>
    </row>
    <row r="199" spans="4:10">
      <c r="D199" s="2"/>
      <c r="E199" s="2"/>
      <c r="F199" s="2"/>
      <c r="H199" s="4"/>
      <c r="J199" s="4"/>
    </row>
    <row r="200" spans="4:10">
      <c r="D200" s="2"/>
      <c r="E200" s="2"/>
      <c r="F200" s="2"/>
      <c r="H200" s="4"/>
      <c r="J200" s="4"/>
    </row>
    <row r="201" spans="4:10">
      <c r="D201" s="2"/>
      <c r="E201" s="2"/>
      <c r="F201" s="2"/>
      <c r="H201" s="4"/>
      <c r="J201" s="4"/>
    </row>
    <row r="202" spans="4:10">
      <c r="D202" s="2"/>
      <c r="E202" s="2"/>
      <c r="F202" s="2"/>
      <c r="H202" s="4"/>
      <c r="J202" s="4"/>
    </row>
    <row r="203" spans="4:10">
      <c r="D203" s="2"/>
      <c r="E203" s="2"/>
      <c r="F203" s="2"/>
      <c r="H203" s="4"/>
      <c r="J203" s="4"/>
    </row>
    <row r="204" spans="4:10">
      <c r="D204" s="2"/>
      <c r="E204" s="2"/>
      <c r="F204" s="2"/>
      <c r="H204" s="4"/>
      <c r="J204" s="4"/>
    </row>
    <row r="205" spans="4:10">
      <c r="D205" s="2"/>
      <c r="E205" s="2"/>
      <c r="F205" s="2"/>
      <c r="H205" s="4"/>
      <c r="J205" s="4"/>
    </row>
    <row r="206" spans="4:10">
      <c r="D206" s="2"/>
      <c r="E206" s="2"/>
      <c r="F206" s="2"/>
      <c r="H206" s="4"/>
      <c r="J206" s="4"/>
    </row>
    <row r="207" spans="4:10">
      <c r="D207" s="2"/>
      <c r="E207" s="2"/>
      <c r="F207" s="2"/>
      <c r="H207" s="4"/>
      <c r="J207" s="4"/>
    </row>
    <row r="208" spans="4:10">
      <c r="D208" s="2"/>
      <c r="E208" s="2"/>
      <c r="F208" s="2"/>
      <c r="H208" s="4"/>
      <c r="J208" s="4"/>
    </row>
    <row r="209" spans="4:10">
      <c r="D209" s="2"/>
      <c r="E209" s="2"/>
      <c r="F209" s="2"/>
      <c r="H209" s="4"/>
      <c r="J209" s="4"/>
    </row>
    <row r="210" spans="4:10">
      <c r="D210" s="2"/>
      <c r="E210" s="2"/>
      <c r="F210" s="2"/>
      <c r="H210" s="4"/>
      <c r="J210" s="4"/>
    </row>
    <row r="211" spans="4:10">
      <c r="D211" s="2"/>
      <c r="E211" s="2"/>
      <c r="F211" s="2"/>
      <c r="H211" s="4"/>
      <c r="J211" s="4"/>
    </row>
    <row r="212" spans="4:10">
      <c r="D212" s="2"/>
      <c r="E212" s="2"/>
      <c r="F212" s="2"/>
      <c r="H212" s="4"/>
      <c r="J212" s="4"/>
    </row>
    <row r="213" spans="4:10">
      <c r="D213" s="2"/>
      <c r="E213" s="2"/>
      <c r="F213" s="2"/>
      <c r="H213" s="4"/>
      <c r="J213" s="4"/>
    </row>
    <row r="214" spans="4:10">
      <c r="D214" s="2"/>
      <c r="E214" s="2"/>
      <c r="F214" s="2"/>
      <c r="H214" s="4"/>
      <c r="J214" s="4"/>
    </row>
    <row r="215" spans="4:10">
      <c r="D215" s="2"/>
      <c r="E215" s="2"/>
      <c r="F215" s="2"/>
      <c r="H215" s="4"/>
      <c r="J215" s="4"/>
    </row>
    <row r="216" spans="4:10">
      <c r="D216" s="2"/>
      <c r="E216" s="2"/>
      <c r="F216" s="2"/>
      <c r="H216" s="4"/>
      <c r="J216" s="4"/>
    </row>
    <row r="217" spans="4:10">
      <c r="D217" s="2"/>
      <c r="E217" s="2"/>
      <c r="F217" s="2"/>
      <c r="H217" s="4"/>
      <c r="J217" s="4"/>
    </row>
    <row r="218" spans="4:10">
      <c r="D218" s="2"/>
      <c r="E218" s="2"/>
      <c r="F218" s="2"/>
      <c r="H218" s="4"/>
      <c r="J218" s="4"/>
    </row>
    <row r="219" spans="4:10">
      <c r="D219" s="2"/>
      <c r="E219" s="2"/>
      <c r="F219" s="2"/>
      <c r="H219" s="4"/>
      <c r="J219" s="4"/>
    </row>
    <row r="220" spans="4:10">
      <c r="D220" s="2"/>
      <c r="E220" s="2"/>
      <c r="F220" s="2"/>
      <c r="H220" s="4"/>
      <c r="J220" s="4"/>
    </row>
    <row r="221" spans="4:10">
      <c r="D221" s="2"/>
      <c r="E221" s="2"/>
      <c r="F221" s="2"/>
      <c r="H221" s="4"/>
      <c r="J221" s="4"/>
    </row>
    <row r="222" spans="4:10">
      <c r="D222" s="2"/>
      <c r="E222" s="2"/>
      <c r="F222" s="2"/>
      <c r="H222" s="4"/>
      <c r="J222" s="4"/>
    </row>
    <row r="223" spans="4:10">
      <c r="D223" s="2"/>
      <c r="E223" s="2"/>
      <c r="F223" s="2"/>
      <c r="H223" s="4"/>
      <c r="J223" s="4"/>
    </row>
    <row r="224" spans="4:10">
      <c r="D224" s="2"/>
      <c r="E224" s="2"/>
      <c r="F224" s="2"/>
      <c r="H224" s="4"/>
      <c r="J224" s="4"/>
    </row>
    <row r="225" spans="4:10">
      <c r="D225" s="2"/>
      <c r="E225" s="2"/>
      <c r="F225" s="2"/>
      <c r="H225" s="4"/>
      <c r="J225" s="4"/>
    </row>
    <row r="226" spans="4:10">
      <c r="D226" s="2"/>
      <c r="E226" s="2"/>
      <c r="F226" s="2"/>
      <c r="H226" s="4"/>
      <c r="J226" s="4"/>
    </row>
    <row r="227" spans="4:10">
      <c r="D227" s="2"/>
      <c r="E227" s="2"/>
      <c r="F227" s="2"/>
      <c r="H227" s="4"/>
      <c r="J227" s="4"/>
    </row>
    <row r="228" spans="4:10">
      <c r="D228" s="2"/>
      <c r="E228" s="2"/>
      <c r="F228" s="2"/>
      <c r="H228" s="4"/>
      <c r="J228" s="4"/>
    </row>
    <row r="229" spans="4:10">
      <c r="D229" s="2"/>
      <c r="E229" s="2"/>
      <c r="F229" s="2"/>
      <c r="H229" s="4"/>
      <c r="J229" s="4"/>
    </row>
    <row r="230" spans="4:10">
      <c r="D230" s="2"/>
      <c r="E230" s="2"/>
      <c r="F230" s="2"/>
      <c r="H230" s="4"/>
      <c r="J230" s="4"/>
    </row>
    <row r="231" spans="4:10">
      <c r="D231" s="2"/>
      <c r="E231" s="2"/>
      <c r="F231" s="2"/>
      <c r="H231" s="4"/>
      <c r="J231" s="4"/>
    </row>
    <row r="232" spans="4:10">
      <c r="D232" s="2"/>
      <c r="E232" s="2"/>
      <c r="F232" s="2"/>
      <c r="H232" s="4"/>
      <c r="J232" s="4"/>
    </row>
    <row r="233" spans="4:10">
      <c r="D233" s="2"/>
      <c r="E233" s="2"/>
      <c r="F233" s="2"/>
      <c r="H233" s="4"/>
      <c r="J233" s="4"/>
    </row>
    <row r="234" spans="4:10">
      <c r="D234" s="2"/>
      <c r="E234" s="2"/>
      <c r="F234" s="2"/>
      <c r="H234" s="4"/>
      <c r="J234" s="4"/>
    </row>
    <row r="235" spans="4:10">
      <c r="D235" s="2"/>
      <c r="E235" s="2"/>
      <c r="F235" s="2"/>
      <c r="H235" s="4"/>
      <c r="J235" s="4"/>
    </row>
    <row r="236" spans="4:10">
      <c r="D236" s="2"/>
      <c r="E236" s="2"/>
      <c r="F236" s="2"/>
      <c r="H236" s="4"/>
      <c r="J236" s="4"/>
    </row>
    <row r="237" spans="4:10">
      <c r="D237" s="2"/>
      <c r="E237" s="2"/>
      <c r="F237" s="2"/>
      <c r="H237" s="4"/>
      <c r="J237" s="4"/>
    </row>
    <row r="238" spans="4:10">
      <c r="D238" s="2"/>
      <c r="E238" s="2"/>
      <c r="F238" s="2"/>
      <c r="H238" s="4"/>
      <c r="J238" s="4"/>
    </row>
    <row r="239" spans="4:10">
      <c r="D239" s="2"/>
      <c r="E239" s="2"/>
      <c r="F239" s="2"/>
      <c r="H239" s="4"/>
      <c r="J239" s="4"/>
    </row>
    <row r="240" spans="4:10">
      <c r="D240" s="2"/>
      <c r="E240" s="2"/>
      <c r="F240" s="2"/>
      <c r="H240" s="4"/>
      <c r="J240" s="4"/>
    </row>
    <row r="241" spans="4:10">
      <c r="D241" s="2"/>
      <c r="E241" s="2"/>
      <c r="F241" s="2"/>
      <c r="H241" s="4"/>
      <c r="J241" s="4"/>
    </row>
    <row r="242" spans="4:10">
      <c r="D242" s="2"/>
      <c r="E242" s="2"/>
      <c r="F242" s="2"/>
      <c r="H242" s="4"/>
      <c r="J242" s="4"/>
    </row>
    <row r="243" spans="4:10">
      <c r="D243" s="2"/>
      <c r="E243" s="2"/>
      <c r="F243" s="2"/>
      <c r="H243" s="4"/>
      <c r="J243" s="4"/>
    </row>
    <row r="244" spans="4:10">
      <c r="D244" s="2"/>
      <c r="E244" s="2"/>
      <c r="F244" s="2"/>
      <c r="H244" s="4"/>
      <c r="J244" s="4"/>
    </row>
    <row r="245" spans="4:10">
      <c r="D245" s="2"/>
      <c r="E245" s="2"/>
      <c r="F245" s="2"/>
      <c r="H245" s="4"/>
      <c r="J245" s="4"/>
    </row>
    <row r="246" spans="4:10">
      <c r="D246" s="2"/>
      <c r="E246" s="2"/>
      <c r="F246" s="2"/>
      <c r="H246" s="4"/>
      <c r="J246" s="4"/>
    </row>
    <row r="247" spans="4:10">
      <c r="D247" s="2"/>
      <c r="E247" s="2"/>
      <c r="F247" s="2"/>
      <c r="H247" s="4"/>
      <c r="J247" s="4"/>
    </row>
    <row r="248" spans="4:10">
      <c r="D248" s="2"/>
      <c r="E248" s="2"/>
      <c r="F248" s="2"/>
      <c r="H248" s="4"/>
      <c r="J248" s="4"/>
    </row>
    <row r="249" spans="4:10">
      <c r="D249" s="2"/>
      <c r="E249" s="2"/>
      <c r="F249" s="2"/>
      <c r="H249" s="4"/>
      <c r="J249" s="4"/>
    </row>
    <row r="250" spans="4:10">
      <c r="D250" s="2"/>
      <c r="E250" s="2"/>
      <c r="F250" s="2"/>
      <c r="H250" s="4"/>
      <c r="J250" s="4"/>
    </row>
    <row r="251" spans="4:10">
      <c r="D251" s="2"/>
      <c r="E251" s="2"/>
      <c r="F251" s="2"/>
      <c r="H251" s="4"/>
      <c r="J251" s="4"/>
    </row>
    <row r="252" spans="4:10">
      <c r="D252" s="2"/>
      <c r="E252" s="2"/>
      <c r="F252" s="2"/>
      <c r="H252" s="4"/>
      <c r="J252" s="4"/>
    </row>
    <row r="253" spans="4:10">
      <c r="D253" s="2"/>
      <c r="E253" s="2"/>
      <c r="F253" s="2"/>
      <c r="H253" s="4"/>
      <c r="J253" s="4"/>
    </row>
    <row r="254" spans="4:10">
      <c r="D254" s="2"/>
      <c r="E254" s="2"/>
      <c r="F254" s="2"/>
      <c r="H254" s="4"/>
      <c r="J254" s="4"/>
    </row>
    <row r="255" spans="4:10">
      <c r="D255" s="2"/>
      <c r="E255" s="2"/>
      <c r="F255" s="2"/>
      <c r="H255" s="4"/>
      <c r="J255" s="4"/>
    </row>
    <row r="256" spans="4:10">
      <c r="D256" s="2"/>
      <c r="E256" s="2"/>
      <c r="F256" s="2"/>
      <c r="H256" s="4"/>
      <c r="J256" s="4"/>
    </row>
    <row r="257" spans="4:10">
      <c r="D257" s="2"/>
      <c r="E257" s="2"/>
      <c r="F257" s="2"/>
      <c r="H257" s="4"/>
      <c r="J257" s="4"/>
    </row>
    <row r="258" spans="4:10">
      <c r="D258" s="2"/>
      <c r="E258" s="2"/>
      <c r="F258" s="2"/>
      <c r="H258" s="4"/>
      <c r="J258" s="4"/>
    </row>
    <row r="259" spans="4:10">
      <c r="D259" s="2"/>
      <c r="E259" s="2"/>
      <c r="F259" s="2"/>
      <c r="H259" s="4"/>
      <c r="J259" s="4"/>
    </row>
    <row r="260" spans="4:10">
      <c r="D260" s="2"/>
      <c r="E260" s="2"/>
      <c r="F260" s="2"/>
      <c r="H260" s="4"/>
      <c r="J260" s="4"/>
    </row>
    <row r="261" spans="4:10">
      <c r="D261" s="2"/>
      <c r="E261" s="2"/>
      <c r="F261" s="2"/>
      <c r="H261" s="4"/>
      <c r="J261" s="4"/>
    </row>
    <row r="262" spans="4:10">
      <c r="D262" s="2"/>
      <c r="E262" s="2"/>
      <c r="F262" s="2"/>
      <c r="H262" s="4"/>
      <c r="J262" s="4"/>
    </row>
    <row r="263" spans="4:10">
      <c r="D263" s="2"/>
      <c r="E263" s="2"/>
      <c r="F263" s="2"/>
      <c r="H263" s="4"/>
      <c r="J263" s="4"/>
    </row>
    <row r="264" spans="4:10">
      <c r="D264" s="2"/>
      <c r="E264" s="2"/>
      <c r="F264" s="2"/>
      <c r="H264" s="4"/>
      <c r="J264" s="4"/>
    </row>
    <row r="265" spans="4:10">
      <c r="D265" s="2"/>
      <c r="E265" s="2"/>
      <c r="F265" s="2"/>
      <c r="H265" s="4"/>
      <c r="J265" s="4"/>
    </row>
    <row r="266" spans="4:10">
      <c r="D266" s="2"/>
      <c r="E266" s="2"/>
      <c r="F266" s="2"/>
      <c r="H266" s="4"/>
      <c r="J266" s="4"/>
    </row>
    <row r="267" spans="4:10">
      <c r="D267" s="2"/>
      <c r="E267" s="2"/>
      <c r="F267" s="2"/>
      <c r="H267" s="4"/>
      <c r="J267" s="4"/>
    </row>
    <row r="268" spans="4:10">
      <c r="D268" s="2"/>
      <c r="E268" s="2"/>
      <c r="F268" s="2"/>
      <c r="H268" s="4"/>
      <c r="J268" s="4"/>
    </row>
    <row r="269" spans="4:10">
      <c r="D269" s="2"/>
      <c r="E269" s="2"/>
      <c r="F269" s="2"/>
      <c r="H269" s="4"/>
      <c r="J269" s="4"/>
    </row>
    <row r="270" spans="4:10">
      <c r="D270" s="2"/>
      <c r="E270" s="2"/>
      <c r="F270" s="2"/>
      <c r="H270" s="4"/>
      <c r="J270" s="4"/>
    </row>
    <row r="271" spans="4:10">
      <c r="D271" s="2"/>
      <c r="E271" s="2"/>
      <c r="F271" s="2"/>
      <c r="H271" s="4"/>
      <c r="J271" s="4"/>
    </row>
    <row r="272" spans="4:10">
      <c r="D272" s="2"/>
      <c r="E272" s="2"/>
      <c r="F272" s="2"/>
      <c r="H272" s="4"/>
      <c r="J272" s="4"/>
    </row>
    <row r="273" spans="4:10">
      <c r="D273" s="2"/>
      <c r="E273" s="2"/>
      <c r="F273" s="2"/>
      <c r="H273" s="4"/>
      <c r="J273" s="4"/>
    </row>
    <row r="274" spans="4:10">
      <c r="D274" s="2"/>
      <c r="E274" s="2"/>
      <c r="F274" s="2"/>
      <c r="H274" s="4"/>
      <c r="J274" s="4"/>
    </row>
    <row r="275" spans="4:10">
      <c r="D275" s="2"/>
      <c r="E275" s="2"/>
      <c r="F275" s="2"/>
      <c r="H275" s="4"/>
      <c r="J275" s="4"/>
    </row>
    <row r="276" spans="4:10">
      <c r="D276" s="2"/>
      <c r="E276" s="2"/>
      <c r="F276" s="2"/>
      <c r="H276" s="4"/>
      <c r="J276" s="4"/>
    </row>
    <row r="277" spans="4:10">
      <c r="D277" s="2"/>
      <c r="E277" s="2"/>
      <c r="F277" s="2"/>
      <c r="H277" s="4"/>
      <c r="J277" s="4"/>
    </row>
    <row r="278" spans="4:10">
      <c r="D278" s="2"/>
      <c r="E278" s="2"/>
      <c r="F278" s="2"/>
      <c r="H278" s="4"/>
      <c r="J278" s="4"/>
    </row>
    <row r="279" spans="4:10">
      <c r="D279" s="2"/>
      <c r="E279" s="2"/>
      <c r="F279" s="2"/>
      <c r="H279" s="4"/>
      <c r="J279" s="4"/>
    </row>
    <row r="280" spans="4:10">
      <c r="D280" s="2"/>
      <c r="E280" s="2"/>
      <c r="F280" s="2"/>
      <c r="H280" s="4"/>
      <c r="J280" s="4"/>
    </row>
    <row r="281" spans="4:10">
      <c r="D281" s="2"/>
      <c r="E281" s="2"/>
      <c r="F281" s="2"/>
      <c r="H281" s="4"/>
      <c r="J281" s="4"/>
    </row>
    <row r="282" spans="4:10">
      <c r="D282" s="2"/>
      <c r="E282" s="2"/>
      <c r="F282" s="2"/>
      <c r="H282" s="4"/>
      <c r="J282" s="4"/>
    </row>
    <row r="283" spans="4:10">
      <c r="D283" s="2"/>
      <c r="E283" s="2"/>
      <c r="F283" s="2"/>
      <c r="H283" s="4"/>
      <c r="J283" s="4"/>
    </row>
    <row r="284" spans="4:10">
      <c r="D284" s="2"/>
      <c r="E284" s="2"/>
      <c r="F284" s="2"/>
      <c r="H284" s="4"/>
      <c r="J284" s="4"/>
    </row>
    <row r="285" spans="4:10">
      <c r="D285" s="2"/>
      <c r="E285" s="2"/>
      <c r="F285" s="2"/>
      <c r="H285" s="4"/>
      <c r="J285" s="4"/>
    </row>
    <row r="286" spans="4:10">
      <c r="D286" s="2"/>
      <c r="E286" s="2"/>
      <c r="F286" s="2"/>
      <c r="H286" s="4"/>
      <c r="J286" s="4"/>
    </row>
    <row r="287" spans="4:10">
      <c r="D287" s="2"/>
      <c r="E287" s="2"/>
      <c r="F287" s="2"/>
      <c r="H287" s="4"/>
      <c r="J287" s="4"/>
    </row>
    <row r="288" spans="4:10">
      <c r="D288" s="2"/>
      <c r="E288" s="2"/>
      <c r="F288" s="2"/>
      <c r="H288" s="4"/>
      <c r="J288" s="4"/>
    </row>
    <row r="289" spans="4:10">
      <c r="D289" s="2"/>
      <c r="E289" s="2"/>
      <c r="F289" s="2"/>
      <c r="H289" s="4"/>
      <c r="J289" s="4"/>
    </row>
    <row r="290" spans="4:10">
      <c r="D290" s="2"/>
      <c r="E290" s="2"/>
      <c r="F290" s="2"/>
      <c r="H290" s="4"/>
      <c r="J290" s="4"/>
    </row>
    <row r="291" spans="4:10">
      <c r="D291" s="2"/>
      <c r="E291" s="2"/>
      <c r="F291" s="2"/>
      <c r="H291" s="4"/>
      <c r="J291" s="4"/>
    </row>
    <row r="292" spans="4:10">
      <c r="D292" s="2"/>
      <c r="E292" s="2"/>
      <c r="F292" s="2"/>
      <c r="H292" s="4"/>
      <c r="J292" s="4"/>
    </row>
    <row r="293" spans="4:10">
      <c r="D293" s="2"/>
      <c r="E293" s="2"/>
      <c r="F293" s="2"/>
      <c r="H293" s="4"/>
      <c r="J293" s="4"/>
    </row>
    <row r="294" spans="4:10">
      <c r="D294" s="2"/>
      <c r="E294" s="2"/>
      <c r="F294" s="2"/>
      <c r="H294" s="4"/>
      <c r="J294" s="4"/>
    </row>
    <row r="295" spans="4:10">
      <c r="D295" s="2"/>
      <c r="E295" s="2"/>
      <c r="F295" s="2"/>
      <c r="H295" s="4"/>
      <c r="J295" s="4"/>
    </row>
    <row r="296" spans="4:10">
      <c r="D296" s="2"/>
      <c r="E296" s="2"/>
      <c r="F296" s="2"/>
      <c r="H296" s="4"/>
      <c r="J296" s="4"/>
    </row>
    <row r="297" spans="4:10">
      <c r="D297" s="2"/>
      <c r="E297" s="2"/>
      <c r="F297" s="2"/>
      <c r="H297" s="4"/>
      <c r="J297" s="4"/>
    </row>
    <row r="298" spans="4:10">
      <c r="D298" s="2"/>
      <c r="E298" s="2"/>
      <c r="F298" s="2"/>
      <c r="H298" s="4"/>
      <c r="J298" s="4"/>
    </row>
    <row r="299" spans="4:10">
      <c r="D299" s="2"/>
      <c r="E299" s="2"/>
      <c r="F299" s="2"/>
      <c r="H299" s="4"/>
      <c r="J299" s="4"/>
    </row>
    <row r="300" spans="4:10">
      <c r="D300" s="2"/>
      <c r="E300" s="2"/>
      <c r="F300" s="2"/>
      <c r="H300" s="4"/>
      <c r="J300" s="4"/>
    </row>
    <row r="301" spans="4:10">
      <c r="D301" s="2"/>
      <c r="E301" s="2"/>
      <c r="F301" s="2"/>
      <c r="H301" s="4"/>
      <c r="J301" s="4"/>
    </row>
    <row r="302" spans="4:10">
      <c r="D302" s="2"/>
      <c r="E302" s="2"/>
      <c r="F302" s="2"/>
      <c r="H302" s="4"/>
      <c r="J302" s="4"/>
    </row>
    <row r="303" spans="4:10">
      <c r="D303" s="2"/>
      <c r="E303" s="2"/>
      <c r="F303" s="2"/>
      <c r="H303" s="4"/>
      <c r="J303" s="4"/>
    </row>
    <row r="304" spans="4:10">
      <c r="D304" s="2"/>
      <c r="E304" s="2"/>
      <c r="F304" s="2"/>
      <c r="H304" s="4"/>
      <c r="J304" s="4"/>
    </row>
    <row r="305" spans="4:10">
      <c r="D305" s="2"/>
      <c r="E305" s="2"/>
      <c r="F305" s="2"/>
      <c r="H305" s="4"/>
      <c r="J305" s="4"/>
    </row>
    <row r="306" spans="4:10">
      <c r="D306" s="2"/>
      <c r="E306" s="2"/>
      <c r="F306" s="2"/>
      <c r="H306" s="4"/>
      <c r="J306" s="4"/>
    </row>
    <row r="307" spans="4:10">
      <c r="D307" s="2"/>
      <c r="E307" s="2"/>
      <c r="F307" s="2"/>
      <c r="H307" s="4"/>
      <c r="J307" s="4"/>
    </row>
    <row r="308" spans="4:10">
      <c r="D308" s="2"/>
      <c r="E308" s="2"/>
      <c r="F308" s="2"/>
      <c r="H308" s="4"/>
      <c r="J308" s="4"/>
    </row>
    <row r="309" spans="4:10">
      <c r="D309" s="2"/>
      <c r="E309" s="2"/>
      <c r="F309" s="2"/>
      <c r="H309" s="4"/>
      <c r="J309" s="4"/>
    </row>
    <row r="310" spans="4:10">
      <c r="D310" s="2"/>
      <c r="E310" s="2"/>
      <c r="F310" s="2"/>
      <c r="H310" s="4"/>
      <c r="J310" s="4"/>
    </row>
    <row r="311" spans="4:10">
      <c r="D311" s="2"/>
      <c r="E311" s="2"/>
      <c r="F311" s="2"/>
      <c r="H311" s="4"/>
      <c r="J311" s="4"/>
    </row>
    <row r="312" spans="4:10">
      <c r="D312" s="2"/>
      <c r="E312" s="2"/>
      <c r="F312" s="2"/>
      <c r="H312" s="4"/>
      <c r="J312" s="4"/>
    </row>
  </sheetData>
  <customSheetViews>
    <customSheetView guid="{78EABF26-D710-4E97-9982-5034BA00DCB2}" scale="75" showPageBreaks="1" printArea="1">
      <selection activeCell="D13" sqref="D13"/>
      <pageMargins left="0.5" right="0.5" top="0.75" bottom="0.5" header="0.4" footer="0.25"/>
      <pageSetup scale="50" orientation="landscape" horizontalDpi="300" r:id="rId1"/>
      <headerFooter alignWithMargins="0">
        <oddFooter xml:space="preserve">&amp;R2009 PNW Statistical Report    Page 4     </oddFooter>
      </headerFooter>
    </customSheetView>
    <customSheetView guid="{CF8C0A6A-966E-4199-A69F-838FC137FC7C}" scale="75" showPageBreaks="1" printArea="1">
      <selection activeCell="D13" sqref="D13"/>
      <pageMargins left="0.5" right="0.5" top="0.75" bottom="0.5" header="0.4" footer="0.25"/>
      <pageSetup scale="50" orientation="landscape" horizontalDpi="300" r:id="rId2"/>
      <headerFooter alignWithMargins="0">
        <oddFooter xml:space="preserve">&amp;R2009 PNW Statistical Report    Page 4     </oddFooter>
      </headerFooter>
    </customSheetView>
    <customSheetView guid="{00D76137-0065-4878-A5E6-B91DE9FF37CB}" showPageBreaks="1" topLeftCell="C28">
      <selection activeCell="L49" sqref="L49:N49"/>
      <pageMargins left="0.5" right="0.5" top="0.75" bottom="0.5" header="0.4" footer="0.25"/>
      <pageSetup scale="50" orientation="landscape" horizontalDpi="300" r:id="rId3"/>
      <headerFooter alignWithMargins="0">
        <oddFooter xml:space="preserve">&amp;R2009 PNW Statistical Report    Page 4     </oddFooter>
      </headerFooter>
    </customSheetView>
    <customSheetView guid="{BAD007A0-1EFD-4C2B-B7C5-7AF3F7BE2776}" scale="75" showPageBreaks="1">
      <selection activeCell="N12" sqref="N12"/>
      <pageMargins left="0.5" right="0.5" top="0.75" bottom="1" header="0.5" footer="0.5"/>
      <pageSetup scale="50" orientation="landscape" horizontalDpi="300" r:id="rId4"/>
      <headerFooter alignWithMargins="0">
        <oddFooter xml:space="preserve">&amp;R2010 PNW Statistical Report    Page 4 </oddFooter>
      </headerFooter>
    </customSheetView>
  </customSheetViews>
  <mergeCells count="2">
    <mergeCell ref="A7:B7"/>
    <mergeCell ref="B59:H59"/>
  </mergeCells>
  <phoneticPr fontId="10" type="noConversion"/>
  <pageMargins left="0.5" right="0.5" top="0.75" bottom="1" header="0.5" footer="0.5"/>
  <pageSetup scale="50" orientation="landscape" horizontalDpi="300" r:id="rId5"/>
  <headerFooter alignWithMargins="0">
    <oddFooter xml:space="preserve">&amp;R2010 PNW Statistical Report    Page 4 </oddFooter>
  </headerFooter>
  <ignoredErrors>
    <ignoredError sqref="R48 R43" formula="1"/>
  </ignoredErrors>
</worksheet>
</file>

<file path=xl/worksheets/sheet5.xml><?xml version="1.0" encoding="utf-8"?>
<worksheet xmlns="http://schemas.openxmlformats.org/spreadsheetml/2006/main" xmlns:r="http://schemas.openxmlformats.org/officeDocument/2006/relationships">
  <dimension ref="A1:R90"/>
  <sheetViews>
    <sheetView zoomScale="75" zoomScaleNormal="75" workbookViewId="0"/>
  </sheetViews>
  <sheetFormatPr defaultColWidth="5.7109375" defaultRowHeight="12.75"/>
  <cols>
    <col min="1" max="1" width="3.7109375" style="2" customWidth="1"/>
    <col min="2" max="2" width="67.7109375" style="2" customWidth="1"/>
    <col min="3" max="3" width="0.85546875" style="2" customWidth="1"/>
    <col min="4" max="4" width="15.85546875" style="2" customWidth="1"/>
    <col min="5" max="5" width="2.5703125" style="2" customWidth="1"/>
    <col min="6" max="6" width="15.7109375" style="2" customWidth="1"/>
    <col min="7" max="7" width="2.7109375" style="2" customWidth="1"/>
    <col min="8" max="8" width="15.7109375" style="9" customWidth="1"/>
    <col min="9" max="9" width="2.7109375" style="2" customWidth="1"/>
    <col min="10" max="10" width="15.7109375" style="9" customWidth="1"/>
    <col min="11" max="11" width="2.7109375" style="2" customWidth="1"/>
    <col min="12" max="12" width="15.7109375" style="9" customWidth="1"/>
    <col min="13" max="13" width="2.7109375" style="2" customWidth="1"/>
    <col min="14" max="14" width="15.7109375" style="2" customWidth="1"/>
    <col min="15" max="15" width="3.85546875" style="2" customWidth="1"/>
    <col min="16" max="16" width="1" style="2" customWidth="1"/>
    <col min="17" max="17" width="1.7109375" style="2" customWidth="1"/>
    <col min="18" max="18" width="15.7109375" style="7" customWidth="1"/>
    <col min="19" max="19" width="5.7109375" style="2" customWidth="1"/>
    <col min="20" max="20" width="10.7109375" style="2" customWidth="1"/>
    <col min="21" max="16384" width="5.7109375" style="2"/>
  </cols>
  <sheetData>
    <row r="1" spans="1:18">
      <c r="A1" s="197" t="s">
        <v>386</v>
      </c>
      <c r="B1" s="186"/>
      <c r="C1" s="7"/>
      <c r="D1" s="7"/>
      <c r="E1" s="7"/>
      <c r="G1" s="7"/>
      <c r="I1" s="7"/>
      <c r="K1" s="7"/>
      <c r="L1" s="8"/>
      <c r="M1" s="7"/>
      <c r="N1" s="7"/>
      <c r="O1" s="4"/>
    </row>
    <row r="2" spans="1:18">
      <c r="A2" s="197" t="s">
        <v>706</v>
      </c>
      <c r="B2" s="186"/>
      <c r="C2" s="7"/>
      <c r="D2" s="7"/>
      <c r="E2" s="7"/>
      <c r="G2" s="7"/>
      <c r="I2" s="7"/>
      <c r="K2" s="7"/>
      <c r="L2" s="8"/>
      <c r="M2" s="7"/>
      <c r="N2" s="7"/>
      <c r="O2" s="4"/>
    </row>
    <row r="3" spans="1:18">
      <c r="A3" s="340" t="s">
        <v>130</v>
      </c>
      <c r="B3" s="186"/>
      <c r="C3" s="7"/>
      <c r="D3" s="417"/>
      <c r="E3" s="417"/>
      <c r="F3" s="417"/>
      <c r="G3" s="417"/>
      <c r="H3" s="417"/>
      <c r="I3" s="417"/>
      <c r="J3" s="417"/>
      <c r="K3" s="417"/>
      <c r="L3" s="417"/>
      <c r="M3" s="7"/>
      <c r="N3" s="7"/>
      <c r="O3" s="4"/>
    </row>
    <row r="4" spans="1:18">
      <c r="A4" s="186"/>
      <c r="B4" s="186"/>
      <c r="L4" s="89"/>
      <c r="M4" s="7"/>
      <c r="N4" s="43"/>
      <c r="O4" s="4"/>
    </row>
    <row r="5" spans="1:18">
      <c r="A5" s="186"/>
      <c r="B5" s="186"/>
      <c r="L5" s="89"/>
      <c r="M5" s="7"/>
      <c r="N5" s="43"/>
      <c r="O5" s="4"/>
    </row>
    <row r="6" spans="1:18">
      <c r="A6" s="186"/>
      <c r="B6" s="186"/>
      <c r="H6" s="2"/>
      <c r="J6" s="43"/>
      <c r="K6" s="43"/>
      <c r="L6" s="43"/>
      <c r="M6" s="43"/>
      <c r="N6" s="43"/>
      <c r="O6" s="4"/>
    </row>
    <row r="7" spans="1:18" ht="39.75" customHeight="1">
      <c r="A7" s="836" t="s">
        <v>653</v>
      </c>
      <c r="B7" s="836"/>
      <c r="D7" s="363" t="s">
        <v>428</v>
      </c>
      <c r="E7" s="207"/>
      <c r="F7" s="209" t="s">
        <v>327</v>
      </c>
      <c r="G7" s="103"/>
      <c r="H7" s="363" t="s">
        <v>429</v>
      </c>
      <c r="I7" s="362"/>
      <c r="J7" s="363" t="s">
        <v>430</v>
      </c>
      <c r="K7" s="103"/>
      <c r="L7" s="209" t="s">
        <v>705</v>
      </c>
      <c r="M7" s="362"/>
      <c r="N7" s="209" t="s">
        <v>162</v>
      </c>
      <c r="O7" s="207"/>
      <c r="P7" s="248"/>
      <c r="Q7" s="362"/>
      <c r="R7" s="209" t="s">
        <v>136</v>
      </c>
    </row>
    <row r="8" spans="1:18">
      <c r="A8" s="186"/>
      <c r="B8" s="186"/>
      <c r="H8" s="2"/>
      <c r="J8" s="2"/>
      <c r="L8" s="2"/>
      <c r="O8" s="15"/>
      <c r="P8" s="166"/>
    </row>
    <row r="9" spans="1:18">
      <c r="A9" s="199" t="s">
        <v>396</v>
      </c>
      <c r="B9" s="186"/>
      <c r="C9" s="7"/>
      <c r="D9" s="7"/>
      <c r="E9" s="7"/>
      <c r="G9" s="7"/>
      <c r="H9" s="2"/>
      <c r="J9" s="2"/>
      <c r="K9" s="7"/>
      <c r="L9" s="2"/>
      <c r="M9" s="7"/>
      <c r="N9" s="7"/>
      <c r="O9" s="24"/>
      <c r="P9" s="166"/>
    </row>
    <row r="10" spans="1:18">
      <c r="A10" s="186" t="s">
        <v>281</v>
      </c>
      <c r="B10" s="186"/>
      <c r="D10" s="27">
        <v>355826</v>
      </c>
      <c r="F10" s="27">
        <v>30352</v>
      </c>
      <c r="H10" s="27">
        <v>-9049</v>
      </c>
      <c r="J10" s="27">
        <v>1554</v>
      </c>
      <c r="L10" s="27">
        <v>-8474</v>
      </c>
      <c r="N10" s="249">
        <v>0</v>
      </c>
      <c r="O10" s="24"/>
      <c r="P10" s="166"/>
      <c r="R10" s="268">
        <f>SUM(D10:N10)</f>
        <v>370209</v>
      </c>
    </row>
    <row r="11" spans="1:18" ht="25.5" customHeight="1">
      <c r="A11" s="834" t="s">
        <v>341</v>
      </c>
      <c r="B11" s="834"/>
      <c r="C11" s="96"/>
      <c r="D11" s="281"/>
      <c r="E11" s="96"/>
      <c r="F11" s="281"/>
      <c r="G11" s="96"/>
      <c r="H11" s="281"/>
      <c r="J11" s="281"/>
      <c r="K11" s="96"/>
      <c r="L11" s="281"/>
      <c r="M11" s="96"/>
      <c r="N11" s="281"/>
      <c r="O11" s="24"/>
      <c r="P11" s="166"/>
      <c r="R11" s="435"/>
    </row>
    <row r="12" spans="1:18">
      <c r="A12" s="186" t="s">
        <v>670</v>
      </c>
      <c r="B12" s="476"/>
      <c r="C12" s="96"/>
      <c r="D12" s="71">
        <v>0</v>
      </c>
      <c r="E12" s="96"/>
      <c r="F12" s="71">
        <v>-41973</v>
      </c>
      <c r="G12" s="96"/>
      <c r="H12" s="71">
        <v>0</v>
      </c>
      <c r="J12" s="71">
        <v>0</v>
      </c>
      <c r="L12" s="71">
        <v>0</v>
      </c>
      <c r="N12" s="71">
        <v>0</v>
      </c>
      <c r="O12" s="24"/>
      <c r="P12" s="166"/>
      <c r="R12" s="250">
        <f>SUM(D12:N12)</f>
        <v>-41973</v>
      </c>
    </row>
    <row r="13" spans="1:18">
      <c r="A13" s="186" t="s">
        <v>577</v>
      </c>
      <c r="D13" s="71">
        <v>471226</v>
      </c>
      <c r="F13" s="71">
        <v>895</v>
      </c>
      <c r="H13" s="71">
        <v>543</v>
      </c>
      <c r="J13" s="71">
        <v>0</v>
      </c>
      <c r="L13" s="71">
        <v>143</v>
      </c>
      <c r="N13" s="71">
        <v>0</v>
      </c>
      <c r="O13" s="401"/>
      <c r="P13" s="166"/>
      <c r="R13" s="250">
        <f>SUM(D13:N13)</f>
        <v>472807</v>
      </c>
    </row>
    <row r="14" spans="1:18">
      <c r="A14" s="186" t="s">
        <v>578</v>
      </c>
      <c r="D14" s="71">
        <v>93631</v>
      </c>
      <c r="F14" s="71">
        <v>0</v>
      </c>
      <c r="G14" s="70"/>
      <c r="H14" s="71">
        <v>0</v>
      </c>
      <c r="I14" s="70"/>
      <c r="J14" s="71">
        <v>0</v>
      </c>
      <c r="K14" s="70"/>
      <c r="L14" s="71">
        <v>0</v>
      </c>
      <c r="M14" s="70"/>
      <c r="N14" s="71">
        <v>0</v>
      </c>
      <c r="O14" s="21"/>
      <c r="P14" s="166"/>
      <c r="R14" s="250">
        <f t="shared" ref="R14:R36" si="0">SUM(D14:N14)</f>
        <v>93631</v>
      </c>
    </row>
    <row r="15" spans="1:18">
      <c r="A15" s="186" t="s">
        <v>87</v>
      </c>
      <c r="D15" s="71">
        <v>-122481</v>
      </c>
      <c r="F15" s="71">
        <v>0</v>
      </c>
      <c r="G15" s="70"/>
      <c r="H15" s="71">
        <v>0</v>
      </c>
      <c r="I15" s="70"/>
      <c r="J15" s="71">
        <v>0</v>
      </c>
      <c r="K15" s="70"/>
      <c r="L15" s="71">
        <v>0</v>
      </c>
      <c r="M15" s="70"/>
      <c r="N15" s="71">
        <v>0</v>
      </c>
      <c r="O15" s="21"/>
      <c r="P15" s="166"/>
      <c r="R15" s="250">
        <f t="shared" si="0"/>
        <v>-122481</v>
      </c>
    </row>
    <row r="16" spans="1:18">
      <c r="A16" s="186" t="s">
        <v>553</v>
      </c>
      <c r="D16" s="71">
        <v>-22066</v>
      </c>
      <c r="F16" s="71">
        <v>0</v>
      </c>
      <c r="G16" s="70"/>
      <c r="H16" s="71">
        <v>0</v>
      </c>
      <c r="I16" s="70"/>
      <c r="J16" s="71">
        <v>0</v>
      </c>
      <c r="K16" s="70"/>
      <c r="L16" s="71">
        <v>0</v>
      </c>
      <c r="M16" s="70"/>
      <c r="N16" s="71">
        <v>0</v>
      </c>
      <c r="O16" s="16"/>
      <c r="P16" s="166"/>
      <c r="R16" s="250">
        <f t="shared" si="0"/>
        <v>-22066</v>
      </c>
    </row>
    <row r="17" spans="1:18">
      <c r="A17" s="186" t="s">
        <v>632</v>
      </c>
      <c r="D17" s="71">
        <v>0</v>
      </c>
      <c r="F17" s="71">
        <v>0</v>
      </c>
      <c r="H17" s="71">
        <v>16731</v>
      </c>
      <c r="J17" s="71">
        <v>0</v>
      </c>
      <c r="K17" s="12"/>
      <c r="L17" s="71">
        <v>0</v>
      </c>
      <c r="N17" s="71">
        <v>0</v>
      </c>
      <c r="O17" s="16"/>
      <c r="P17" s="166"/>
      <c r="R17" s="250">
        <f t="shared" si="0"/>
        <v>16731</v>
      </c>
    </row>
    <row r="18" spans="1:18">
      <c r="A18" s="186" t="s">
        <v>666</v>
      </c>
      <c r="D18" s="71">
        <v>0</v>
      </c>
      <c r="F18" s="71">
        <v>0</v>
      </c>
      <c r="H18" s="71">
        <v>-16755</v>
      </c>
      <c r="J18" s="71">
        <v>0</v>
      </c>
      <c r="K18" s="12"/>
      <c r="L18" s="71">
        <v>0</v>
      </c>
      <c r="N18" s="71">
        <v>0</v>
      </c>
      <c r="O18" s="16"/>
      <c r="P18" s="166"/>
      <c r="R18" s="250">
        <f t="shared" si="0"/>
        <v>-16755</v>
      </c>
    </row>
    <row r="19" spans="1:18">
      <c r="A19" s="186" t="s">
        <v>530</v>
      </c>
      <c r="D19" s="71">
        <v>224095</v>
      </c>
      <c r="F19" s="71">
        <v>-4026</v>
      </c>
      <c r="H19" s="71">
        <v>0</v>
      </c>
      <c r="J19" s="71">
        <v>0</v>
      </c>
      <c r="L19" s="71">
        <v>40342</v>
      </c>
      <c r="N19" s="71">
        <v>0</v>
      </c>
      <c r="O19" s="21"/>
      <c r="P19" s="166"/>
      <c r="R19" s="250">
        <f t="shared" si="0"/>
        <v>260411</v>
      </c>
    </row>
    <row r="20" spans="1:18">
      <c r="A20" s="186" t="s">
        <v>590</v>
      </c>
      <c r="D20" s="71">
        <v>2688</v>
      </c>
      <c r="F20" s="71">
        <v>0</v>
      </c>
      <c r="G20" s="70"/>
      <c r="H20" s="71">
        <v>0</v>
      </c>
      <c r="I20" s="70"/>
      <c r="J20" s="71">
        <v>0</v>
      </c>
      <c r="K20" s="70"/>
      <c r="L20" s="71">
        <v>0</v>
      </c>
      <c r="M20" s="70"/>
      <c r="N20" s="71">
        <v>0</v>
      </c>
      <c r="O20" s="21"/>
      <c r="P20" s="166"/>
      <c r="R20" s="250">
        <f t="shared" si="0"/>
        <v>2688</v>
      </c>
    </row>
    <row r="21" spans="1:18">
      <c r="A21" s="186" t="s">
        <v>365</v>
      </c>
      <c r="B21" s="186"/>
      <c r="D21" s="70"/>
      <c r="F21" s="70"/>
      <c r="G21" s="70"/>
      <c r="H21" s="70"/>
      <c r="I21" s="70"/>
      <c r="J21" s="70"/>
      <c r="K21" s="70"/>
      <c r="L21" s="70"/>
      <c r="M21" s="70"/>
      <c r="N21" s="70"/>
      <c r="O21" s="21"/>
      <c r="P21" s="166"/>
      <c r="R21" s="250"/>
    </row>
    <row r="22" spans="1:18">
      <c r="A22" s="186"/>
      <c r="B22" s="186" t="s">
        <v>560</v>
      </c>
      <c r="D22" s="21">
        <v>-49956</v>
      </c>
      <c r="F22" s="21">
        <v>-32025</v>
      </c>
      <c r="H22" s="21">
        <v>669</v>
      </c>
      <c r="J22" s="21">
        <v>-8</v>
      </c>
      <c r="L22" s="21">
        <v>-17743</v>
      </c>
      <c r="N22" s="21">
        <v>31120</v>
      </c>
      <c r="O22" s="401" t="s">
        <v>409</v>
      </c>
      <c r="P22" s="166"/>
      <c r="R22" s="250">
        <f t="shared" si="0"/>
        <v>-67943</v>
      </c>
    </row>
    <row r="23" spans="1:18">
      <c r="A23" s="186"/>
      <c r="B23" s="186" t="s">
        <v>657</v>
      </c>
      <c r="D23" s="21">
        <v>7679</v>
      </c>
      <c r="F23" s="21">
        <v>0</v>
      </c>
      <c r="G23" s="70"/>
      <c r="H23" s="21">
        <v>0</v>
      </c>
      <c r="I23" s="70"/>
      <c r="J23" s="21">
        <v>0</v>
      </c>
      <c r="K23" s="70"/>
      <c r="L23" s="21">
        <v>0</v>
      </c>
      <c r="M23" s="70"/>
      <c r="N23" s="21">
        <v>0</v>
      </c>
      <c r="O23" s="21"/>
      <c r="P23" s="166"/>
      <c r="R23" s="250">
        <f t="shared" si="0"/>
        <v>7679</v>
      </c>
    </row>
    <row r="24" spans="1:18">
      <c r="A24" s="186"/>
      <c r="B24" s="186" t="s">
        <v>561</v>
      </c>
      <c r="D24" s="21">
        <v>12276</v>
      </c>
      <c r="F24" s="21">
        <v>0</v>
      </c>
      <c r="G24" s="70"/>
      <c r="H24" s="21">
        <v>0</v>
      </c>
      <c r="I24" s="70"/>
      <c r="J24" s="21">
        <v>0</v>
      </c>
      <c r="K24" s="70"/>
      <c r="L24" s="21">
        <v>0</v>
      </c>
      <c r="M24" s="70"/>
      <c r="N24" s="21">
        <v>0</v>
      </c>
      <c r="O24" s="21"/>
      <c r="P24" s="166"/>
      <c r="R24" s="250">
        <f t="shared" si="0"/>
        <v>12276</v>
      </c>
    </row>
    <row r="25" spans="1:18">
      <c r="A25" s="186"/>
      <c r="B25" s="186" t="s">
        <v>562</v>
      </c>
      <c r="D25" s="21">
        <v>589</v>
      </c>
      <c r="F25" s="21">
        <v>-682</v>
      </c>
      <c r="H25" s="21">
        <v>3783</v>
      </c>
      <c r="J25" s="21">
        <v>0</v>
      </c>
      <c r="L25" s="21">
        <v>0</v>
      </c>
      <c r="N25" s="21">
        <v>1556</v>
      </c>
      <c r="O25" s="401" t="s">
        <v>569</v>
      </c>
      <c r="P25" s="166"/>
      <c r="R25" s="250">
        <f t="shared" si="0"/>
        <v>5246</v>
      </c>
    </row>
    <row r="26" spans="1:18">
      <c r="A26" s="186"/>
      <c r="B26" s="186" t="s">
        <v>524</v>
      </c>
      <c r="D26" s="21">
        <v>18066</v>
      </c>
      <c r="F26" s="21">
        <v>5613</v>
      </c>
      <c r="H26" s="21">
        <v>-8897</v>
      </c>
      <c r="J26" s="21">
        <v>-4</v>
      </c>
      <c r="L26" s="21">
        <v>-2532</v>
      </c>
      <c r="N26" s="21">
        <v>-3121</v>
      </c>
      <c r="O26" s="401" t="s">
        <v>569</v>
      </c>
      <c r="P26" s="166"/>
      <c r="R26" s="250">
        <f t="shared" si="0"/>
        <v>9125</v>
      </c>
    </row>
    <row r="27" spans="1:18">
      <c r="A27" s="186"/>
      <c r="B27" s="186" t="s">
        <v>272</v>
      </c>
      <c r="D27" s="21">
        <v>-51620</v>
      </c>
      <c r="F27" s="21">
        <v>4851</v>
      </c>
      <c r="H27" s="21">
        <v>11351</v>
      </c>
      <c r="J27" s="21">
        <v>0</v>
      </c>
      <c r="L27" s="21">
        <v>59640</v>
      </c>
      <c r="N27" s="21">
        <v>0</v>
      </c>
      <c r="O27" s="401" t="s">
        <v>569</v>
      </c>
      <c r="P27" s="166"/>
      <c r="R27" s="250">
        <f t="shared" si="0"/>
        <v>24222</v>
      </c>
    </row>
    <row r="28" spans="1:18">
      <c r="A28" s="186"/>
      <c r="B28" s="186" t="s">
        <v>531</v>
      </c>
      <c r="D28" s="21">
        <v>-570</v>
      </c>
      <c r="F28" s="21">
        <v>7146</v>
      </c>
      <c r="H28" s="21">
        <v>423</v>
      </c>
      <c r="J28" s="21">
        <v>0</v>
      </c>
      <c r="L28" s="21">
        <v>0</v>
      </c>
      <c r="N28" s="21">
        <v>-1795</v>
      </c>
      <c r="O28" s="401" t="s">
        <v>409</v>
      </c>
      <c r="P28" s="166"/>
      <c r="R28" s="250">
        <f t="shared" si="0"/>
        <v>5204</v>
      </c>
    </row>
    <row r="29" spans="1:18">
      <c r="A29" s="186" t="s">
        <v>82</v>
      </c>
      <c r="B29" s="186"/>
      <c r="D29" s="21">
        <v>0</v>
      </c>
      <c r="F29" s="21">
        <v>0</v>
      </c>
      <c r="H29" s="21">
        <v>-622</v>
      </c>
      <c r="J29" s="21">
        <v>0</v>
      </c>
      <c r="L29" s="21">
        <v>0</v>
      </c>
      <c r="N29" s="21">
        <v>0</v>
      </c>
      <c r="O29" s="21"/>
      <c r="P29" s="166"/>
      <c r="R29" s="250">
        <f t="shared" si="0"/>
        <v>-622</v>
      </c>
    </row>
    <row r="30" spans="1:18">
      <c r="A30" s="186" t="s">
        <v>680</v>
      </c>
      <c r="B30" s="186"/>
      <c r="D30" s="21">
        <v>0</v>
      </c>
      <c r="F30" s="21">
        <v>0</v>
      </c>
      <c r="H30" s="21">
        <v>4068</v>
      </c>
      <c r="J30" s="21">
        <v>0</v>
      </c>
      <c r="L30" s="21">
        <v>0</v>
      </c>
      <c r="N30" s="21">
        <v>0</v>
      </c>
      <c r="O30" s="21"/>
      <c r="P30" s="166"/>
      <c r="R30" s="250">
        <f t="shared" si="0"/>
        <v>4068</v>
      </c>
    </row>
    <row r="31" spans="1:18">
      <c r="A31" s="186" t="s">
        <v>78</v>
      </c>
      <c r="B31" s="186"/>
      <c r="C31" s="33"/>
      <c r="D31" s="21">
        <v>-9937</v>
      </c>
      <c r="E31" s="33"/>
      <c r="F31" s="21">
        <v>0</v>
      </c>
      <c r="H31" s="21">
        <v>0</v>
      </c>
      <c r="I31" s="70"/>
      <c r="J31" s="21">
        <v>0</v>
      </c>
      <c r="L31" s="21">
        <v>0</v>
      </c>
      <c r="N31" s="21">
        <v>0</v>
      </c>
      <c r="O31" s="21"/>
      <c r="P31" s="166"/>
      <c r="R31" s="250">
        <f t="shared" si="0"/>
        <v>-9937</v>
      </c>
    </row>
    <row r="32" spans="1:18">
      <c r="A32" s="186" t="s">
        <v>79</v>
      </c>
      <c r="B32" s="186"/>
      <c r="C32" s="33"/>
      <c r="D32" s="21">
        <v>-88315</v>
      </c>
      <c r="E32" s="33"/>
      <c r="F32" s="21">
        <v>0</v>
      </c>
      <c r="G32" s="70"/>
      <c r="H32" s="21">
        <v>0</v>
      </c>
      <c r="I32" s="70"/>
      <c r="J32" s="21">
        <v>0</v>
      </c>
      <c r="K32" s="70"/>
      <c r="L32" s="21">
        <v>0</v>
      </c>
      <c r="M32" s="70"/>
      <c r="N32" s="21">
        <v>0</v>
      </c>
      <c r="O32" s="21"/>
      <c r="P32" s="166"/>
      <c r="R32" s="250">
        <f t="shared" si="0"/>
        <v>-88315</v>
      </c>
    </row>
    <row r="33" spans="1:18">
      <c r="A33" s="186" t="s">
        <v>158</v>
      </c>
      <c r="B33" s="186"/>
      <c r="D33" s="21">
        <v>-73189</v>
      </c>
      <c r="F33" s="21">
        <v>0</v>
      </c>
      <c r="H33" s="21">
        <v>0</v>
      </c>
      <c r="I33" s="70"/>
      <c r="J33" s="21">
        <v>0</v>
      </c>
      <c r="L33" s="21">
        <v>-432</v>
      </c>
      <c r="N33" s="21">
        <v>0</v>
      </c>
      <c r="O33" s="401" t="s">
        <v>569</v>
      </c>
      <c r="P33" s="166"/>
      <c r="R33" s="250">
        <f>SUM(D33:N33)</f>
        <v>-73621</v>
      </c>
    </row>
    <row r="34" spans="1:18">
      <c r="A34" s="186" t="s">
        <v>273</v>
      </c>
      <c r="D34" s="21">
        <v>54518</v>
      </c>
      <c r="F34" s="21">
        <v>0</v>
      </c>
      <c r="G34" s="70"/>
      <c r="H34" s="21">
        <v>0</v>
      </c>
      <c r="I34" s="70"/>
      <c r="J34" s="21">
        <v>0</v>
      </c>
      <c r="K34" s="70"/>
      <c r="L34" s="21">
        <v>0</v>
      </c>
      <c r="M34" s="70"/>
      <c r="N34" s="21">
        <v>0</v>
      </c>
      <c r="P34" s="166"/>
      <c r="R34" s="250">
        <f t="shared" si="0"/>
        <v>54518</v>
      </c>
    </row>
    <row r="35" spans="1:18">
      <c r="A35" s="186" t="s">
        <v>470</v>
      </c>
      <c r="B35" s="186"/>
      <c r="D35" s="21">
        <v>-41989</v>
      </c>
      <c r="F35" s="21">
        <v>223</v>
      </c>
      <c r="H35" s="21">
        <v>4539</v>
      </c>
      <c r="J35" s="21">
        <v>-322</v>
      </c>
      <c r="L35" s="21">
        <v>0</v>
      </c>
      <c r="N35" s="21">
        <v>-5640</v>
      </c>
      <c r="O35" s="401" t="s">
        <v>569</v>
      </c>
      <c r="P35" s="166"/>
      <c r="R35" s="250">
        <f t="shared" si="0"/>
        <v>-43189</v>
      </c>
    </row>
    <row r="36" spans="1:18">
      <c r="A36" s="186" t="s">
        <v>471</v>
      </c>
      <c r="B36" s="186"/>
      <c r="D36" s="21">
        <v>-85136</v>
      </c>
      <c r="F36" s="21">
        <f>-3742-1</f>
        <v>-3743</v>
      </c>
      <c r="H36" s="21">
        <v>1052</v>
      </c>
      <c r="J36" s="21">
        <v>0</v>
      </c>
      <c r="L36" s="213">
        <v>-15931</v>
      </c>
      <c r="N36" s="213">
        <v>2302</v>
      </c>
      <c r="O36" s="401" t="s">
        <v>569</v>
      </c>
      <c r="P36" s="166"/>
      <c r="R36" s="424">
        <f t="shared" si="0"/>
        <v>-101456</v>
      </c>
    </row>
    <row r="37" spans="1:18">
      <c r="A37" s="186"/>
      <c r="B37" s="186" t="s">
        <v>7</v>
      </c>
      <c r="D37" s="214">
        <f>SUM(D10:D36)</f>
        <v>695335</v>
      </c>
      <c r="F37" s="214">
        <f>SUM(F10:F36)</f>
        <v>-33369</v>
      </c>
      <c r="H37" s="214">
        <f>SUM(H10:H36)</f>
        <v>7836</v>
      </c>
      <c r="J37" s="214">
        <f>SUM(J10:J36)</f>
        <v>1220</v>
      </c>
      <c r="L37" s="213">
        <f>SUM(L10:L36)</f>
        <v>55013</v>
      </c>
      <c r="M37" s="21">
        <f>SUM(M10:M36)</f>
        <v>0</v>
      </c>
      <c r="N37" s="213">
        <f>SUM(N10:N36)</f>
        <v>24422</v>
      </c>
      <c r="O37" s="21"/>
      <c r="P37" s="166"/>
      <c r="R37" s="218">
        <f>SUM(R10:R36)</f>
        <v>750457</v>
      </c>
    </row>
    <row r="38" spans="1:18">
      <c r="A38" s="186"/>
      <c r="B38" s="186"/>
      <c r="D38" s="4"/>
      <c r="F38" s="4"/>
      <c r="H38" s="4"/>
      <c r="J38" s="4"/>
      <c r="L38" s="4"/>
      <c r="N38" s="4"/>
      <c r="O38" s="21"/>
      <c r="P38" s="166"/>
      <c r="R38" s="6"/>
    </row>
    <row r="39" spans="1:18">
      <c r="A39" s="199" t="s">
        <v>397</v>
      </c>
      <c r="B39" s="186"/>
      <c r="C39" s="7"/>
      <c r="E39" s="7"/>
      <c r="G39" s="7"/>
      <c r="H39" s="2"/>
      <c r="J39" s="2"/>
      <c r="K39" s="7"/>
      <c r="L39" s="2"/>
      <c r="M39" s="7"/>
      <c r="O39" s="21"/>
      <c r="P39" s="166"/>
    </row>
    <row r="40" spans="1:18">
      <c r="A40" s="186" t="s">
        <v>401</v>
      </c>
      <c r="B40" s="186"/>
      <c r="C40" s="33"/>
      <c r="D40" s="76">
        <v>-747967</v>
      </c>
      <c r="E40" s="33"/>
      <c r="F40" s="76">
        <v>539</v>
      </c>
      <c r="G40" s="33"/>
      <c r="H40" s="76">
        <v>-120</v>
      </c>
      <c r="J40" s="76">
        <v>0</v>
      </c>
      <c r="K40" s="33"/>
      <c r="L40" s="76">
        <v>0</v>
      </c>
      <c r="M40" s="33"/>
      <c r="N40" s="76">
        <v>-826</v>
      </c>
      <c r="O40" s="401" t="s">
        <v>569</v>
      </c>
      <c r="P40" s="413"/>
      <c r="R40" s="250">
        <f t="shared" ref="R40:R48" si="1">SUM(D40:N40)</f>
        <v>-748374</v>
      </c>
    </row>
    <row r="41" spans="1:18">
      <c r="A41" s="186" t="s">
        <v>80</v>
      </c>
      <c r="B41" s="186"/>
      <c r="C41" s="33"/>
      <c r="D41" s="76">
        <v>32754</v>
      </c>
      <c r="E41" s="33"/>
      <c r="F41" s="76">
        <v>0</v>
      </c>
      <c r="G41" s="33"/>
      <c r="H41" s="76">
        <v>0</v>
      </c>
      <c r="J41" s="76">
        <v>0</v>
      </c>
      <c r="K41" s="33"/>
      <c r="L41" s="76">
        <v>0</v>
      </c>
      <c r="M41" s="33"/>
      <c r="N41" s="76">
        <v>0</v>
      </c>
      <c r="O41" s="21"/>
      <c r="P41" s="413"/>
      <c r="R41" s="250">
        <f t="shared" si="1"/>
        <v>32754</v>
      </c>
    </row>
    <row r="42" spans="1:18">
      <c r="A42" s="186" t="s">
        <v>233</v>
      </c>
      <c r="B42" s="186"/>
      <c r="C42" s="33"/>
      <c r="D42" s="76">
        <v>-16479</v>
      </c>
      <c r="E42" s="33"/>
      <c r="F42" s="76">
        <v>-78</v>
      </c>
      <c r="G42" s="33"/>
      <c r="H42" s="76">
        <v>-221</v>
      </c>
      <c r="J42" s="76">
        <v>0</v>
      </c>
      <c r="K42" s="33"/>
      <c r="L42" s="76">
        <v>0</v>
      </c>
      <c r="M42" s="33"/>
      <c r="N42" s="76">
        <v>0</v>
      </c>
      <c r="O42" s="21"/>
      <c r="P42" s="413"/>
      <c r="R42" s="250">
        <f t="shared" si="1"/>
        <v>-16778</v>
      </c>
    </row>
    <row r="43" spans="1:18">
      <c r="A43" s="186" t="s">
        <v>667</v>
      </c>
      <c r="B43" s="186"/>
      <c r="C43" s="33"/>
      <c r="D43" s="76">
        <v>0</v>
      </c>
      <c r="E43" s="33"/>
      <c r="F43" s="76">
        <v>100300</v>
      </c>
      <c r="G43" s="33"/>
      <c r="H43" s="76">
        <v>0</v>
      </c>
      <c r="J43" s="76">
        <v>0</v>
      </c>
      <c r="K43" s="33"/>
      <c r="L43" s="76">
        <v>0</v>
      </c>
      <c r="M43" s="33"/>
      <c r="N43" s="76">
        <v>0</v>
      </c>
      <c r="O43" s="21"/>
      <c r="P43" s="413"/>
      <c r="R43" s="250">
        <f t="shared" si="1"/>
        <v>100300</v>
      </c>
    </row>
    <row r="44" spans="1:18">
      <c r="A44" s="186" t="s">
        <v>681</v>
      </c>
      <c r="B44" s="186"/>
      <c r="C44" s="33"/>
      <c r="D44" s="76">
        <v>0</v>
      </c>
      <c r="E44" s="33"/>
      <c r="F44" s="76">
        <v>0</v>
      </c>
      <c r="G44" s="33"/>
      <c r="H44" s="76">
        <v>0</v>
      </c>
      <c r="J44" s="76">
        <v>0</v>
      </c>
      <c r="K44" s="33"/>
      <c r="L44" s="76">
        <v>2569</v>
      </c>
      <c r="M44" s="33"/>
      <c r="N44" s="76">
        <v>-2569</v>
      </c>
      <c r="O44" s="418" t="s">
        <v>598</v>
      </c>
      <c r="P44" s="413"/>
      <c r="R44" s="250">
        <f t="shared" si="1"/>
        <v>0</v>
      </c>
    </row>
    <row r="45" spans="1:18">
      <c r="A45" s="186" t="s">
        <v>579</v>
      </c>
      <c r="B45" s="186"/>
      <c r="C45" s="33"/>
      <c r="D45" s="76">
        <v>560469</v>
      </c>
      <c r="E45" s="33"/>
      <c r="F45" s="76">
        <v>0</v>
      </c>
      <c r="G45" s="33"/>
      <c r="H45" s="76">
        <v>0</v>
      </c>
      <c r="J45" s="76">
        <v>0</v>
      </c>
      <c r="K45" s="33"/>
      <c r="L45" s="76">
        <v>0</v>
      </c>
      <c r="N45" s="76">
        <v>0</v>
      </c>
      <c r="O45" s="16"/>
      <c r="P45" s="166"/>
      <c r="R45" s="250">
        <f t="shared" si="1"/>
        <v>560469</v>
      </c>
    </row>
    <row r="46" spans="1:18">
      <c r="A46" s="186" t="s">
        <v>237</v>
      </c>
      <c r="B46" s="186"/>
      <c r="C46" s="33"/>
      <c r="D46" s="76">
        <v>-584885</v>
      </c>
      <c r="E46" s="33"/>
      <c r="F46" s="76">
        <v>0</v>
      </c>
      <c r="G46" s="33"/>
      <c r="H46" s="76">
        <v>0</v>
      </c>
      <c r="J46" s="76">
        <v>0</v>
      </c>
      <c r="K46" s="33"/>
      <c r="L46" s="76">
        <v>0</v>
      </c>
      <c r="N46" s="76">
        <v>0</v>
      </c>
      <c r="O46" s="16"/>
      <c r="P46" s="166"/>
      <c r="R46" s="250">
        <f t="shared" si="1"/>
        <v>-584885</v>
      </c>
    </row>
    <row r="47" spans="1:18">
      <c r="A47" s="186" t="s">
        <v>81</v>
      </c>
      <c r="B47" s="186"/>
      <c r="C47" s="33"/>
      <c r="D47" s="76">
        <v>0</v>
      </c>
      <c r="E47" s="33"/>
      <c r="F47" s="76">
        <v>0</v>
      </c>
      <c r="G47" s="33"/>
      <c r="H47" s="76">
        <v>72038</v>
      </c>
      <c r="J47" s="76">
        <v>0</v>
      </c>
      <c r="K47" s="33"/>
      <c r="L47" s="76">
        <v>0</v>
      </c>
      <c r="N47" s="76">
        <v>0</v>
      </c>
      <c r="O47" s="16"/>
      <c r="P47" s="166"/>
      <c r="R47" s="250">
        <f t="shared" si="1"/>
        <v>72038</v>
      </c>
    </row>
    <row r="48" spans="1:18">
      <c r="A48" s="186" t="s">
        <v>366</v>
      </c>
      <c r="B48" s="186"/>
      <c r="C48" s="33"/>
      <c r="D48" s="285">
        <v>8576</v>
      </c>
      <c r="E48" s="33"/>
      <c r="F48" s="285">
        <v>-4</v>
      </c>
      <c r="G48" s="33"/>
      <c r="H48" s="285">
        <v>0</v>
      </c>
      <c r="J48" s="285">
        <v>0</v>
      </c>
      <c r="K48" s="33"/>
      <c r="L48" s="285">
        <v>0</v>
      </c>
      <c r="M48" s="33"/>
      <c r="N48" s="285">
        <v>4</v>
      </c>
      <c r="O48" s="16"/>
      <c r="P48" s="166"/>
      <c r="R48" s="424">
        <f t="shared" si="1"/>
        <v>8576</v>
      </c>
    </row>
    <row r="49" spans="1:18" ht="12.75" customHeight="1">
      <c r="A49" s="186"/>
      <c r="B49" s="186" t="s">
        <v>646</v>
      </c>
      <c r="D49" s="214">
        <f>SUM(D40:D48)</f>
        <v>-747532</v>
      </c>
      <c r="F49" s="214">
        <f>SUM(F40:F48)</f>
        <v>100757</v>
      </c>
      <c r="H49" s="214">
        <f>SUM(H40:H48)</f>
        <v>71697</v>
      </c>
      <c r="J49" s="214">
        <f>SUM(J40:J48)</f>
        <v>0</v>
      </c>
      <c r="L49" s="213">
        <f>SUM(L40:L48)</f>
        <v>2569</v>
      </c>
      <c r="N49" s="213">
        <f>SUM(N40:N48)</f>
        <v>-3391</v>
      </c>
      <c r="O49" s="16"/>
      <c r="P49" s="166"/>
      <c r="R49" s="218">
        <f>SUM(R40:R48)</f>
        <v>-575900</v>
      </c>
    </row>
    <row r="50" spans="1:18" ht="12.75" customHeight="1">
      <c r="A50" s="186"/>
      <c r="B50" s="186"/>
      <c r="H50" s="2"/>
      <c r="J50" s="2"/>
      <c r="L50" s="2"/>
      <c r="O50" s="21"/>
      <c r="P50" s="166"/>
    </row>
    <row r="51" spans="1:18">
      <c r="A51" s="199" t="s">
        <v>398</v>
      </c>
      <c r="B51" s="186"/>
      <c r="C51" s="7"/>
      <c r="E51" s="7"/>
      <c r="G51" s="7"/>
      <c r="H51" s="2"/>
      <c r="J51" s="2"/>
      <c r="K51" s="7"/>
      <c r="L51" s="2"/>
      <c r="M51" s="7"/>
      <c r="O51" s="21"/>
      <c r="P51" s="166"/>
    </row>
    <row r="52" spans="1:18">
      <c r="A52" s="186" t="s">
        <v>668</v>
      </c>
      <c r="B52" s="186"/>
      <c r="D52" s="21">
        <v>-27694</v>
      </c>
      <c r="F52" s="21">
        <v>0</v>
      </c>
      <c r="H52" s="21">
        <v>-78878</v>
      </c>
      <c r="J52" s="21">
        <v>0</v>
      </c>
      <c r="L52" s="21">
        <v>0</v>
      </c>
      <c r="N52" s="21">
        <v>0</v>
      </c>
      <c r="O52" s="21"/>
      <c r="P52" s="413"/>
      <c r="R52" s="250">
        <f t="shared" ref="R52:R58" si="2">SUM(D52:N52)</f>
        <v>-106572</v>
      </c>
    </row>
    <row r="53" spans="1:18">
      <c r="A53" s="186" t="s">
        <v>163</v>
      </c>
      <c r="B53" s="186"/>
      <c r="D53" s="21">
        <v>0</v>
      </c>
      <c r="F53" s="21">
        <v>4823</v>
      </c>
      <c r="H53" s="21">
        <v>-4629</v>
      </c>
      <c r="J53" s="21">
        <v>-1225</v>
      </c>
      <c r="L53" s="21">
        <v>-112486</v>
      </c>
      <c r="N53" s="21">
        <v>-23598</v>
      </c>
      <c r="O53" s="401" t="s">
        <v>569</v>
      </c>
      <c r="P53" s="166"/>
      <c r="R53" s="250">
        <f t="shared" si="2"/>
        <v>-137115</v>
      </c>
    </row>
    <row r="54" spans="1:18">
      <c r="A54" s="186" t="s">
        <v>403</v>
      </c>
      <c r="B54" s="186"/>
      <c r="D54" s="21">
        <v>-182400</v>
      </c>
      <c r="F54" s="21">
        <v>-24600</v>
      </c>
      <c r="H54" s="21">
        <v>0</v>
      </c>
      <c r="J54" s="21">
        <v>0</v>
      </c>
      <c r="L54" s="21">
        <v>-216979</v>
      </c>
      <c r="N54" s="21">
        <v>207000</v>
      </c>
      <c r="O54" s="418" t="s">
        <v>598</v>
      </c>
      <c r="P54" s="166"/>
      <c r="R54" s="250">
        <f t="shared" si="2"/>
        <v>-216979</v>
      </c>
    </row>
    <row r="55" spans="1:18">
      <c r="A55" s="186" t="s">
        <v>519</v>
      </c>
      <c r="B55" s="186"/>
      <c r="D55" s="21">
        <v>252833</v>
      </c>
      <c r="F55" s="21">
        <v>-48402</v>
      </c>
      <c r="H55" s="21">
        <v>0</v>
      </c>
      <c r="J55" s="21">
        <v>0</v>
      </c>
      <c r="L55" s="21">
        <v>0</v>
      </c>
      <c r="N55" s="21">
        <v>-204431</v>
      </c>
      <c r="O55" s="418" t="s">
        <v>598</v>
      </c>
      <c r="P55" s="166"/>
      <c r="R55" s="250">
        <f t="shared" si="2"/>
        <v>0</v>
      </c>
    </row>
    <row r="56" spans="1:18">
      <c r="A56" s="186" t="s">
        <v>369</v>
      </c>
      <c r="B56" s="186"/>
      <c r="D56" s="71">
        <v>0</v>
      </c>
      <c r="F56" s="71">
        <v>0</v>
      </c>
      <c r="H56" s="71">
        <v>0</v>
      </c>
      <c r="J56" s="71">
        <v>0</v>
      </c>
      <c r="L56" s="71">
        <v>255971</v>
      </c>
      <c r="N56" s="71">
        <v>0</v>
      </c>
      <c r="O56" s="401"/>
      <c r="P56" s="166"/>
      <c r="R56" s="250">
        <f t="shared" si="2"/>
        <v>255971</v>
      </c>
    </row>
    <row r="57" spans="1:18">
      <c r="A57" s="186" t="s">
        <v>665</v>
      </c>
      <c r="B57" s="186"/>
      <c r="D57" s="71">
        <v>-11403</v>
      </c>
      <c r="F57" s="71">
        <v>0</v>
      </c>
      <c r="H57" s="71">
        <v>0</v>
      </c>
      <c r="J57" s="71">
        <v>0</v>
      </c>
      <c r="L57" s="71">
        <v>0</v>
      </c>
      <c r="N57" s="71">
        <v>0</v>
      </c>
      <c r="O57" s="401"/>
      <c r="P57" s="166"/>
      <c r="R57" s="250">
        <f t="shared" si="2"/>
        <v>-11403</v>
      </c>
    </row>
    <row r="58" spans="1:18">
      <c r="A58" s="186" t="s">
        <v>282</v>
      </c>
      <c r="B58" s="186"/>
      <c r="D58" s="213">
        <v>0</v>
      </c>
      <c r="F58" s="213">
        <v>0</v>
      </c>
      <c r="H58" s="213">
        <v>0</v>
      </c>
      <c r="J58" s="213">
        <v>0</v>
      </c>
      <c r="L58" s="213">
        <v>6353</v>
      </c>
      <c r="N58" s="213">
        <v>-2</v>
      </c>
      <c r="O58" s="401" t="s">
        <v>569</v>
      </c>
      <c r="P58" s="166"/>
      <c r="R58" s="424">
        <f t="shared" si="2"/>
        <v>6351</v>
      </c>
    </row>
    <row r="59" spans="1:18">
      <c r="A59" s="186"/>
      <c r="B59" s="186" t="s">
        <v>101</v>
      </c>
      <c r="D59" s="214">
        <f>SUM(D52:D58)</f>
        <v>31336</v>
      </c>
      <c r="F59" s="214">
        <f>SUM(F52:F58)</f>
        <v>-68179</v>
      </c>
      <c r="H59" s="214">
        <f>SUM(H52:H58)</f>
        <v>-83507</v>
      </c>
      <c r="J59" s="214">
        <f>SUM(J52:J58)</f>
        <v>-1225</v>
      </c>
      <c r="L59" s="213">
        <f>SUM(L52:L58)</f>
        <v>-67141</v>
      </c>
      <c r="N59" s="213">
        <f>SUM(N52:N58)</f>
        <v>-21031</v>
      </c>
      <c r="O59" s="21"/>
      <c r="P59" s="413"/>
      <c r="R59" s="218">
        <f>SUM(R52:R58)</f>
        <v>-209747</v>
      </c>
    </row>
    <row r="60" spans="1:18">
      <c r="A60" s="186"/>
      <c r="B60" s="186"/>
      <c r="H60" s="2"/>
      <c r="J60" s="2"/>
      <c r="L60" s="2"/>
      <c r="O60" s="21"/>
      <c r="P60" s="413"/>
    </row>
    <row r="61" spans="1:18">
      <c r="A61" s="199" t="s">
        <v>314</v>
      </c>
      <c r="B61" s="186"/>
      <c r="C61" s="7"/>
      <c r="D61" s="70">
        <f>D37+D49+D59</f>
        <v>-20861</v>
      </c>
      <c r="E61" s="7"/>
      <c r="F61" s="70">
        <f>F37+F49+F59</f>
        <v>-791</v>
      </c>
      <c r="G61" s="7"/>
      <c r="H61" s="70">
        <f>H37+H49+H59</f>
        <v>-3974</v>
      </c>
      <c r="J61" s="70">
        <f>J37+J49+J59</f>
        <v>-5</v>
      </c>
      <c r="K61" s="7"/>
      <c r="L61" s="70">
        <f>L37+L49+L59</f>
        <v>-9559</v>
      </c>
      <c r="M61" s="7"/>
      <c r="N61" s="70">
        <f>N37+N49+N59</f>
        <v>0</v>
      </c>
      <c r="O61" s="401"/>
      <c r="P61" s="413"/>
      <c r="R61" s="217">
        <f>R37+R49+R59</f>
        <v>-35190</v>
      </c>
    </row>
    <row r="62" spans="1:18">
      <c r="A62" s="199"/>
      <c r="B62" s="186"/>
      <c r="H62" s="2"/>
      <c r="J62" s="2"/>
      <c r="L62" s="2"/>
      <c r="O62" s="21"/>
      <c r="P62" s="413"/>
    </row>
    <row r="63" spans="1:18">
      <c r="A63" s="199" t="s">
        <v>399</v>
      </c>
      <c r="B63" s="186"/>
      <c r="C63" s="7"/>
      <c r="D63" s="213">
        <v>120798</v>
      </c>
      <c r="E63" s="7"/>
      <c r="F63" s="213">
        <v>791</v>
      </c>
      <c r="G63" s="7"/>
      <c r="H63" s="213">
        <v>6499</v>
      </c>
      <c r="J63" s="213">
        <v>6</v>
      </c>
      <c r="K63" s="7"/>
      <c r="L63" s="213">
        <v>17284</v>
      </c>
      <c r="M63" s="7"/>
      <c r="N63" s="213">
        <v>0</v>
      </c>
      <c r="O63" s="401"/>
      <c r="P63" s="413"/>
      <c r="R63" s="424">
        <f>SUM(D63:N63)</f>
        <v>145378</v>
      </c>
    </row>
    <row r="64" spans="1:18" ht="12.75" customHeight="1">
      <c r="A64" s="199"/>
      <c r="B64" s="186"/>
      <c r="C64" s="7"/>
      <c r="E64" s="7"/>
      <c r="G64" s="7"/>
      <c r="H64" s="2"/>
      <c r="J64" s="2"/>
      <c r="K64" s="7"/>
      <c r="L64" s="2"/>
      <c r="M64" s="7"/>
      <c r="O64" s="21"/>
      <c r="P64" s="413"/>
    </row>
    <row r="65" spans="1:18" ht="13.5" thickBot="1">
      <c r="A65" s="199" t="s">
        <v>400</v>
      </c>
      <c r="B65" s="186"/>
      <c r="C65" s="7"/>
      <c r="D65" s="220">
        <f>SUM(D61:D63)</f>
        <v>99937</v>
      </c>
      <c r="E65" s="7"/>
      <c r="F65" s="220">
        <f>SUM(F61:F63)</f>
        <v>0</v>
      </c>
      <c r="G65" s="7"/>
      <c r="H65" s="220">
        <f>SUM(H61:H63)</f>
        <v>2525</v>
      </c>
      <c r="J65" s="220">
        <f>SUM(J61:J63)</f>
        <v>1</v>
      </c>
      <c r="K65" s="7"/>
      <c r="L65" s="220">
        <f>SUM(L61:L63)</f>
        <v>7725</v>
      </c>
      <c r="M65" s="7"/>
      <c r="N65" s="220">
        <f>SUM(N61:N63)</f>
        <v>0</v>
      </c>
      <c r="O65" s="21"/>
      <c r="P65" s="413"/>
      <c r="R65" s="221">
        <f>SUM(R61:R63)</f>
        <v>110188</v>
      </c>
    </row>
    <row r="66" spans="1:18" ht="6.75" customHeight="1" thickTop="1">
      <c r="C66" s="7"/>
      <c r="D66" s="7"/>
      <c r="E66" s="7"/>
      <c r="G66" s="7"/>
      <c r="H66" s="2"/>
      <c r="I66" s="111"/>
      <c r="J66" s="103"/>
      <c r="K66" s="111"/>
      <c r="L66" s="111"/>
      <c r="M66" s="111"/>
      <c r="N66" s="111"/>
      <c r="O66" s="21"/>
    </row>
    <row r="67" spans="1:18">
      <c r="H67" s="103"/>
      <c r="I67" s="103"/>
      <c r="J67" s="103"/>
      <c r="K67" s="103"/>
      <c r="L67" s="102"/>
      <c r="M67" s="103"/>
      <c r="N67" s="103"/>
      <c r="P67" s="24"/>
    </row>
    <row r="68" spans="1:18">
      <c r="H68" s="103"/>
      <c r="I68" s="103"/>
      <c r="J68" s="103"/>
      <c r="K68" s="103"/>
      <c r="L68" s="102"/>
      <c r="M68" s="103"/>
      <c r="N68" s="103"/>
      <c r="O68" s="24"/>
    </row>
    <row r="69" spans="1:18">
      <c r="A69" s="199" t="s">
        <v>472</v>
      </c>
      <c r="H69" s="103"/>
      <c r="I69" s="103"/>
      <c r="J69" s="103"/>
      <c r="K69" s="103"/>
      <c r="L69" s="102"/>
      <c r="M69" s="103"/>
      <c r="N69" s="103"/>
      <c r="O69" s="24"/>
    </row>
    <row r="70" spans="1:18">
      <c r="H70" s="103"/>
      <c r="I70" s="103"/>
      <c r="J70" s="103"/>
      <c r="K70" s="103"/>
      <c r="L70" s="102"/>
      <c r="M70" s="103"/>
      <c r="N70" s="103"/>
      <c r="O70" s="24"/>
    </row>
    <row r="71" spans="1:18">
      <c r="A71" s="201" t="s">
        <v>497</v>
      </c>
      <c r="B71" s="837" t="s">
        <v>417</v>
      </c>
      <c r="C71" s="837"/>
      <c r="D71" s="837"/>
      <c r="E71" s="837"/>
      <c r="F71" s="837"/>
      <c r="G71" s="837"/>
      <c r="H71" s="837"/>
      <c r="I71" s="103"/>
      <c r="J71" s="103"/>
      <c r="K71" s="103"/>
      <c r="L71" s="102"/>
      <c r="M71" s="103"/>
      <c r="N71" s="103"/>
      <c r="O71" s="24"/>
    </row>
    <row r="72" spans="1:18">
      <c r="A72" s="203" t="s">
        <v>499</v>
      </c>
      <c r="B72" s="203" t="s">
        <v>498</v>
      </c>
      <c r="D72" s="103"/>
      <c r="E72" s="103"/>
      <c r="F72" s="103"/>
      <c r="G72" s="103"/>
      <c r="H72" s="124"/>
      <c r="I72" s="103"/>
      <c r="J72" s="103"/>
      <c r="K72" s="103"/>
      <c r="L72" s="102"/>
      <c r="M72" s="103"/>
      <c r="N72" s="103"/>
    </row>
    <row r="73" spans="1:18">
      <c r="A73" s="203" t="s">
        <v>501</v>
      </c>
      <c r="B73" s="203" t="s">
        <v>523</v>
      </c>
      <c r="D73" s="103"/>
      <c r="E73" s="103"/>
      <c r="F73" s="103"/>
      <c r="G73" s="103"/>
      <c r="H73" s="114"/>
      <c r="I73" s="103"/>
      <c r="J73" s="103"/>
      <c r="K73" s="103"/>
      <c r="L73" s="102"/>
      <c r="M73" s="103"/>
      <c r="N73" s="103"/>
    </row>
    <row r="74" spans="1:18">
      <c r="H74" s="102"/>
      <c r="I74" s="103"/>
      <c r="J74" s="102"/>
      <c r="K74" s="103"/>
      <c r="L74" s="102"/>
      <c r="M74" s="103"/>
      <c r="N74" s="103"/>
    </row>
    <row r="75" spans="1:18">
      <c r="H75" s="102"/>
      <c r="I75" s="103"/>
      <c r="J75" s="102"/>
      <c r="K75" s="103"/>
      <c r="L75" s="102"/>
      <c r="M75" s="103"/>
      <c r="N75" s="103"/>
    </row>
    <row r="76" spans="1:18">
      <c r="H76" s="102"/>
      <c r="I76" s="103"/>
      <c r="J76" s="102"/>
      <c r="K76" s="103"/>
      <c r="L76" s="102"/>
      <c r="M76" s="103"/>
      <c r="N76" s="103"/>
    </row>
    <row r="77" spans="1:18">
      <c r="H77" s="102"/>
      <c r="I77" s="103"/>
      <c r="J77" s="102"/>
      <c r="K77" s="103"/>
      <c r="L77" s="102"/>
      <c r="M77" s="103"/>
      <c r="N77" s="103"/>
    </row>
    <row r="78" spans="1:18">
      <c r="H78" s="102"/>
      <c r="I78" s="103"/>
      <c r="J78" s="102"/>
      <c r="K78" s="103"/>
      <c r="L78" s="102"/>
      <c r="M78" s="103"/>
      <c r="N78" s="103"/>
    </row>
    <row r="79" spans="1:18">
      <c r="H79" s="102"/>
      <c r="I79" s="103"/>
      <c r="J79" s="102"/>
      <c r="K79" s="103"/>
      <c r="L79" s="102"/>
      <c r="M79" s="103"/>
      <c r="N79" s="103"/>
    </row>
    <row r="80" spans="1:18">
      <c r="H80" s="102"/>
      <c r="I80" s="103"/>
      <c r="J80" s="102"/>
      <c r="K80" s="103"/>
      <c r="L80" s="102"/>
      <c r="M80" s="103"/>
      <c r="N80" s="103"/>
    </row>
    <row r="81" spans="8:14">
      <c r="H81" s="102"/>
      <c r="I81" s="103"/>
      <c r="J81" s="102"/>
      <c r="K81" s="103"/>
      <c r="L81" s="102"/>
      <c r="M81" s="103"/>
      <c r="N81" s="103"/>
    </row>
    <row r="82" spans="8:14">
      <c r="H82" s="102"/>
      <c r="I82" s="103"/>
      <c r="J82" s="102"/>
      <c r="K82" s="103"/>
      <c r="L82" s="102"/>
      <c r="M82" s="103"/>
      <c r="N82" s="103"/>
    </row>
    <row r="83" spans="8:14">
      <c r="H83" s="102"/>
      <c r="I83" s="103"/>
      <c r="J83" s="102"/>
      <c r="K83" s="103"/>
      <c r="L83" s="102"/>
      <c r="M83" s="103"/>
      <c r="N83" s="103"/>
    </row>
    <row r="84" spans="8:14">
      <c r="H84" s="102"/>
      <c r="I84" s="103"/>
      <c r="J84" s="102"/>
      <c r="K84" s="103"/>
      <c r="L84" s="102"/>
      <c r="M84" s="103"/>
      <c r="N84" s="103"/>
    </row>
    <row r="85" spans="8:14">
      <c r="H85" s="102"/>
      <c r="I85" s="103"/>
      <c r="J85" s="102"/>
      <c r="K85" s="103"/>
      <c r="L85" s="102"/>
      <c r="M85" s="103"/>
      <c r="N85" s="103"/>
    </row>
    <row r="86" spans="8:14">
      <c r="H86" s="102"/>
      <c r="I86" s="103"/>
      <c r="J86" s="102"/>
      <c r="K86" s="103"/>
      <c r="L86" s="102"/>
      <c r="M86" s="103"/>
      <c r="N86" s="103"/>
    </row>
    <row r="87" spans="8:14">
      <c r="H87" s="102"/>
      <c r="I87" s="103"/>
      <c r="J87" s="102"/>
      <c r="K87" s="103"/>
      <c r="L87" s="102"/>
      <c r="M87" s="103"/>
      <c r="N87" s="103"/>
    </row>
    <row r="88" spans="8:14">
      <c r="H88" s="102"/>
      <c r="I88" s="103"/>
      <c r="J88" s="102"/>
      <c r="K88" s="103"/>
      <c r="L88" s="102"/>
      <c r="M88" s="103"/>
      <c r="N88" s="103"/>
    </row>
    <row r="89" spans="8:14">
      <c r="H89" s="102"/>
      <c r="I89" s="103"/>
      <c r="J89" s="102"/>
      <c r="K89" s="103"/>
      <c r="L89" s="102"/>
      <c r="M89" s="103"/>
      <c r="N89" s="103"/>
    </row>
    <row r="90" spans="8:14">
      <c r="H90" s="102"/>
      <c r="I90" s="103"/>
      <c r="J90" s="102"/>
      <c r="K90" s="103"/>
      <c r="L90" s="102"/>
      <c r="M90" s="103"/>
      <c r="N90" s="103"/>
    </row>
  </sheetData>
  <customSheetViews>
    <customSheetView guid="{78EABF26-D710-4E97-9982-5034BA00DCB2}" scale="75" showPageBreaks="1" printArea="1" topLeftCell="A5">
      <selection activeCell="D13" sqref="D13"/>
      <pageMargins left="0.5" right="0.5" top="0.75" bottom="0.5" header="0.4" footer="0.25"/>
      <pageSetup scale="50" orientation="landscape" r:id="rId1"/>
      <headerFooter alignWithMargins="0">
        <oddFooter xml:space="preserve">&amp;R2009 PNW Statistical Report    Page 5     </oddFooter>
      </headerFooter>
    </customSheetView>
    <customSheetView guid="{CF8C0A6A-966E-4199-A69F-838FC137FC7C}" scale="75" showPageBreaks="1" printArea="1" topLeftCell="A5">
      <selection activeCell="D13" sqref="D13"/>
      <pageMargins left="0.5" right="0.5" top="0.75" bottom="0.5" header="0.4" footer="0.25"/>
      <pageSetup scale="50" orientation="landscape" r:id="rId2"/>
      <headerFooter alignWithMargins="0">
        <oddFooter xml:space="preserve">&amp;R2009 PNW Statistical Report    Page 5     </oddFooter>
      </headerFooter>
    </customSheetView>
    <customSheetView guid="{00D76137-0065-4878-A5E6-B91DE9FF37CB}" showPageBreaks="1">
      <selection activeCell="A17" sqref="A17"/>
      <pageMargins left="0.5" right="0.5" top="0.75" bottom="0.5" header="0.4" footer="0.25"/>
      <pageSetup scale="50" orientation="landscape" r:id="rId3"/>
      <headerFooter alignWithMargins="0">
        <oddFooter xml:space="preserve">&amp;R2009 PNW Statistical Report    Page 5     </oddFooter>
      </headerFooter>
    </customSheetView>
    <customSheetView guid="{BAD007A0-1EFD-4C2B-B7C5-7AF3F7BE2776}" scale="75" showPageBreaks="1">
      <pageMargins left="0.5" right="0.5" top="0.75" bottom="1" header="0.5" footer="0.5"/>
      <pageSetup scale="50" orientation="landscape" r:id="rId4"/>
      <headerFooter alignWithMargins="0">
        <oddFooter xml:space="preserve">&amp;R2010 PNW Statistical Report    Page 5 </oddFooter>
      </headerFooter>
    </customSheetView>
  </customSheetViews>
  <mergeCells count="3">
    <mergeCell ref="B71:H71"/>
    <mergeCell ref="A11:B11"/>
    <mergeCell ref="A7:B7"/>
  </mergeCells>
  <phoneticPr fontId="10" type="noConversion"/>
  <pageMargins left="0.5" right="0.5" top="0.75" bottom="1" header="0.5" footer="0.5"/>
  <pageSetup scale="50" orientation="landscape" r:id="rId5"/>
  <headerFooter alignWithMargins="0">
    <oddFooter xml:space="preserve">&amp;R2010 PNW Statistical Report    Page 5 </oddFooter>
  </headerFooter>
</worksheet>
</file>

<file path=xl/worksheets/sheet6.xml><?xml version="1.0" encoding="utf-8"?>
<worksheet xmlns="http://schemas.openxmlformats.org/spreadsheetml/2006/main" xmlns:r="http://schemas.openxmlformats.org/officeDocument/2006/relationships">
  <dimension ref="A1:S559"/>
  <sheetViews>
    <sheetView zoomScale="75" zoomScaleNormal="75" workbookViewId="0"/>
  </sheetViews>
  <sheetFormatPr defaultColWidth="8.5703125" defaultRowHeight="12.75"/>
  <cols>
    <col min="1" max="1" width="3.7109375" style="186" customWidth="1"/>
    <col min="2" max="2" width="67.7109375" style="186" customWidth="1"/>
    <col min="3" max="3" width="1.28515625" style="2" customWidth="1"/>
    <col min="4" max="4" width="15.7109375" style="7" customWidth="1"/>
    <col min="5" max="6" width="1.28515625" style="2" customWidth="1"/>
    <col min="7" max="7" width="15.7109375" style="2" customWidth="1"/>
    <col min="8" max="8" width="2.5703125" style="2" customWidth="1"/>
    <col min="9" max="9" width="15.7109375" style="9" customWidth="1"/>
    <col min="10" max="10" width="2.7109375" style="2" customWidth="1"/>
    <col min="11" max="11" width="15.7109375" style="9" customWidth="1"/>
    <col min="12" max="12" width="2.7109375" style="2" customWidth="1"/>
    <col min="13" max="13" width="15.7109375" style="9" customWidth="1"/>
    <col min="14" max="14" width="2.7109375" style="2" customWidth="1"/>
    <col min="15" max="15" width="15.7109375" style="9" customWidth="1"/>
    <col min="16" max="17" width="2.28515625" style="2" customWidth="1"/>
    <col min="18" max="18" width="2.28515625" style="4" customWidth="1"/>
    <col min="19" max="16384" width="8.5703125" style="2"/>
  </cols>
  <sheetData>
    <row r="1" spans="1:18">
      <c r="A1" s="197" t="s">
        <v>386</v>
      </c>
      <c r="J1" s="7"/>
      <c r="L1" s="7"/>
      <c r="N1" s="7"/>
      <c r="O1" s="8"/>
      <c r="P1" s="7"/>
      <c r="Q1" s="7"/>
    </row>
    <row r="2" spans="1:18" ht="12.75" customHeight="1">
      <c r="A2" s="197" t="s">
        <v>167</v>
      </c>
      <c r="J2" s="7"/>
      <c r="L2" s="7"/>
      <c r="N2" s="7"/>
      <c r="O2" s="8"/>
      <c r="P2" s="7"/>
      <c r="Q2" s="7"/>
    </row>
    <row r="3" spans="1:18" ht="12.75" customHeight="1">
      <c r="A3" s="340" t="s">
        <v>131</v>
      </c>
      <c r="J3" s="7"/>
      <c r="L3" s="7"/>
      <c r="N3" s="7"/>
      <c r="O3" s="8"/>
      <c r="P3" s="7"/>
      <c r="Q3" s="7"/>
    </row>
    <row r="6" spans="1:18">
      <c r="I6" s="2"/>
      <c r="K6" s="43"/>
      <c r="L6" s="43"/>
      <c r="M6" s="43"/>
      <c r="N6" s="43"/>
      <c r="O6" s="43"/>
      <c r="P6" s="43"/>
      <c r="Q6" s="43"/>
    </row>
    <row r="7" spans="1:18" ht="14.1" customHeight="1">
      <c r="A7" s="198" t="s">
        <v>133</v>
      </c>
      <c r="D7" s="373">
        <v>2010</v>
      </c>
      <c r="E7" s="166"/>
      <c r="G7" s="376">
        <v>2009</v>
      </c>
      <c r="H7" s="187"/>
      <c r="I7" s="376">
        <v>2008</v>
      </c>
      <c r="J7" s="187"/>
      <c r="K7" s="376">
        <v>2007</v>
      </c>
      <c r="M7" s="376">
        <v>2006</v>
      </c>
      <c r="N7" s="383"/>
      <c r="O7" s="376">
        <v>2005</v>
      </c>
      <c r="P7" s="377"/>
      <c r="Q7" s="129"/>
      <c r="R7" s="92"/>
    </row>
    <row r="8" spans="1:18">
      <c r="E8" s="166"/>
      <c r="I8" s="2"/>
      <c r="K8" s="2"/>
      <c r="M8" s="2"/>
      <c r="O8" s="2"/>
    </row>
    <row r="9" spans="1:18">
      <c r="A9" s="199" t="s">
        <v>408</v>
      </c>
      <c r="E9" s="166"/>
      <c r="I9" s="2"/>
      <c r="K9" s="2"/>
      <c r="M9" s="2"/>
      <c r="O9" s="2"/>
      <c r="P9" s="7"/>
      <c r="Q9" s="7"/>
      <c r="R9" s="13"/>
    </row>
    <row r="10" spans="1:18">
      <c r="B10" s="186" t="s">
        <v>538</v>
      </c>
      <c r="C10" s="103"/>
      <c r="D10" s="80">
        <v>3180678</v>
      </c>
      <c r="E10" s="167"/>
      <c r="F10" s="103"/>
      <c r="G10" s="22">
        <v>3149187</v>
      </c>
      <c r="I10" s="22">
        <v>3127383</v>
      </c>
      <c r="K10" s="22">
        <v>2918163</v>
      </c>
      <c r="M10" s="22">
        <v>2635036</v>
      </c>
      <c r="O10" s="22">
        <v>2237145</v>
      </c>
      <c r="Q10" s="103"/>
      <c r="R10" s="75"/>
    </row>
    <row r="11" spans="1:18">
      <c r="B11" s="186" t="s">
        <v>232</v>
      </c>
      <c r="C11" s="103"/>
      <c r="D11" s="250">
        <v>0</v>
      </c>
      <c r="E11" s="167"/>
      <c r="F11" s="103"/>
      <c r="G11" s="26">
        <v>0</v>
      </c>
      <c r="I11" s="26">
        <v>66897</v>
      </c>
      <c r="K11" s="26">
        <v>138247</v>
      </c>
      <c r="M11" s="26">
        <v>136748</v>
      </c>
      <c r="O11" s="26">
        <v>179895</v>
      </c>
      <c r="Q11" s="103"/>
      <c r="R11" s="75"/>
    </row>
    <row r="12" spans="1:18">
      <c r="B12" s="186" t="s">
        <v>539</v>
      </c>
      <c r="C12" s="103"/>
      <c r="D12" s="424">
        <v>82967</v>
      </c>
      <c r="E12" s="167"/>
      <c r="F12" s="103"/>
      <c r="G12" s="251">
        <f>26726-3</f>
        <v>26723</v>
      </c>
      <c r="I12" s="251">
        <v>25407</v>
      </c>
      <c r="K12" s="251">
        <v>34375</v>
      </c>
      <c r="M12" s="251">
        <v>24282</v>
      </c>
      <c r="O12" s="251">
        <v>53791</v>
      </c>
      <c r="Q12" s="103"/>
      <c r="R12" s="16"/>
    </row>
    <row r="13" spans="1:18">
      <c r="B13" s="186" t="s">
        <v>433</v>
      </c>
      <c r="C13" s="103"/>
      <c r="D13" s="219">
        <f>SUM(D10:D12)</f>
        <v>3263645</v>
      </c>
      <c r="E13" s="167"/>
      <c r="F13" s="103"/>
      <c r="G13" s="215">
        <f>SUM(G10:G12)</f>
        <v>3175910</v>
      </c>
      <c r="I13" s="215">
        <f>SUM(I10:I12)</f>
        <v>3219687</v>
      </c>
      <c r="K13" s="215">
        <f>SUM(K10:K12)</f>
        <v>3090785</v>
      </c>
      <c r="M13" s="215">
        <f>SUM(M10:M12)</f>
        <v>2796066</v>
      </c>
      <c r="O13" s="215">
        <f>SUM(O10:O12)</f>
        <v>2470831</v>
      </c>
      <c r="Q13" s="103"/>
      <c r="R13" s="16"/>
    </row>
    <row r="14" spans="1:18">
      <c r="C14" s="103"/>
      <c r="E14" s="167"/>
      <c r="F14" s="103"/>
      <c r="I14" s="2"/>
      <c r="K14" s="2"/>
      <c r="M14" s="2"/>
      <c r="O14" s="2"/>
      <c r="Q14" s="103"/>
      <c r="R14" s="16"/>
    </row>
    <row r="15" spans="1:18">
      <c r="A15" s="199" t="s">
        <v>410</v>
      </c>
      <c r="C15" s="103"/>
      <c r="E15" s="167"/>
      <c r="F15" s="103"/>
      <c r="I15" s="2"/>
      <c r="K15" s="2"/>
      <c r="M15" s="2"/>
      <c r="O15" s="2"/>
      <c r="P15" s="7"/>
      <c r="Q15" s="111"/>
      <c r="R15" s="21"/>
    </row>
    <row r="16" spans="1:18">
      <c r="B16" s="186" t="s">
        <v>238</v>
      </c>
      <c r="C16" s="103"/>
      <c r="D16" s="250">
        <v>1046815</v>
      </c>
      <c r="E16" s="167"/>
      <c r="F16" s="103"/>
      <c r="G16" s="26">
        <v>1178620</v>
      </c>
      <c r="I16" s="26">
        <v>1284116</v>
      </c>
      <c r="K16" s="26">
        <v>1140923</v>
      </c>
      <c r="M16" s="26">
        <v>960649</v>
      </c>
      <c r="O16" s="26">
        <v>595141</v>
      </c>
      <c r="Q16" s="111"/>
      <c r="R16" s="16"/>
    </row>
    <row r="17" spans="1:19">
      <c r="B17" s="186" t="s">
        <v>603</v>
      </c>
      <c r="C17" s="103"/>
      <c r="D17" s="250">
        <v>0</v>
      </c>
      <c r="E17" s="167"/>
      <c r="F17" s="103"/>
      <c r="G17" s="26">
        <v>0</v>
      </c>
      <c r="I17" s="26">
        <v>45572</v>
      </c>
      <c r="K17" s="26">
        <v>100462</v>
      </c>
      <c r="M17" s="26">
        <v>105415</v>
      </c>
      <c r="O17" s="26">
        <v>122606</v>
      </c>
      <c r="Q17" s="111"/>
      <c r="R17" s="16"/>
    </row>
    <row r="18" spans="1:19">
      <c r="B18" s="186" t="s">
        <v>540</v>
      </c>
      <c r="C18" s="103"/>
      <c r="D18" s="250">
        <v>877406</v>
      </c>
      <c r="E18" s="167"/>
      <c r="F18" s="103"/>
      <c r="G18" s="26">
        <v>831863</v>
      </c>
      <c r="I18" s="26">
        <v>765277</v>
      </c>
      <c r="K18" s="26">
        <v>686212</v>
      </c>
      <c r="M18" s="26">
        <v>641094</v>
      </c>
      <c r="O18" s="26">
        <v>586440</v>
      </c>
      <c r="Q18" s="131"/>
      <c r="R18" s="26"/>
    </row>
    <row r="19" spans="1:19">
      <c r="B19" s="186" t="s">
        <v>541</v>
      </c>
      <c r="C19" s="103"/>
      <c r="D19" s="250">
        <v>414555</v>
      </c>
      <c r="E19" s="167"/>
      <c r="F19" s="103"/>
      <c r="G19" s="26">
        <v>407463</v>
      </c>
      <c r="I19" s="26">
        <v>391190</v>
      </c>
      <c r="K19" s="26">
        <v>374108</v>
      </c>
      <c r="M19" s="26">
        <v>361521</v>
      </c>
      <c r="O19" s="26">
        <v>350580</v>
      </c>
      <c r="Q19" s="103"/>
      <c r="R19" s="16"/>
    </row>
    <row r="20" spans="1:19">
      <c r="B20" s="186" t="s">
        <v>542</v>
      </c>
      <c r="C20" s="103"/>
      <c r="D20" s="250">
        <v>135334</v>
      </c>
      <c r="E20" s="167"/>
      <c r="F20" s="103"/>
      <c r="G20" s="26">
        <v>123277</v>
      </c>
      <c r="I20" s="26">
        <v>124853</v>
      </c>
      <c r="K20" s="26">
        <v>127711</v>
      </c>
      <c r="M20" s="26">
        <v>128330</v>
      </c>
      <c r="O20" s="26">
        <v>131602</v>
      </c>
      <c r="Q20" s="103"/>
      <c r="R20" s="16"/>
    </row>
    <row r="21" spans="1:19">
      <c r="B21" s="186" t="s">
        <v>581</v>
      </c>
      <c r="C21" s="103"/>
      <c r="D21" s="250">
        <v>65651</v>
      </c>
      <c r="E21" s="167"/>
      <c r="F21" s="103"/>
      <c r="G21" s="26">
        <v>24534</v>
      </c>
      <c r="I21" s="26">
        <v>26032</v>
      </c>
      <c r="K21" s="26">
        <v>32102</v>
      </c>
      <c r="M21" s="26">
        <v>22437</v>
      </c>
      <c r="O21" s="26">
        <v>48286</v>
      </c>
      <c r="Q21" s="103"/>
      <c r="R21" s="26"/>
    </row>
    <row r="22" spans="1:19">
      <c r="B22" s="186" t="s">
        <v>239</v>
      </c>
      <c r="C22" s="103"/>
      <c r="D22" s="424">
        <v>0</v>
      </c>
      <c r="E22" s="167"/>
      <c r="F22" s="103"/>
      <c r="G22" s="469">
        <v>0</v>
      </c>
      <c r="I22" s="469">
        <v>0</v>
      </c>
      <c r="K22" s="469">
        <v>0</v>
      </c>
      <c r="M22" s="469">
        <v>0</v>
      </c>
      <c r="O22" s="251">
        <v>138562</v>
      </c>
      <c r="Q22" s="103"/>
      <c r="R22" s="26"/>
    </row>
    <row r="23" spans="1:19">
      <c r="B23" s="186" t="s">
        <v>433</v>
      </c>
      <c r="C23" s="103"/>
      <c r="D23" s="219">
        <f>SUM(D16:D22)</f>
        <v>2539761</v>
      </c>
      <c r="E23" s="167"/>
      <c r="F23" s="103"/>
      <c r="G23" s="215">
        <f>SUM(G16:G22)</f>
        <v>2565757</v>
      </c>
      <c r="I23" s="215">
        <f>SUM(I16:I22)</f>
        <v>2637040</v>
      </c>
      <c r="K23" s="215">
        <f>SUM(K16:K22)</f>
        <v>2461518</v>
      </c>
      <c r="M23" s="215">
        <f>SUM(M16:M22)</f>
        <v>2219446</v>
      </c>
      <c r="O23" s="215">
        <f>SUM(O16:O22)</f>
        <v>1973217</v>
      </c>
      <c r="Q23" s="103"/>
      <c r="R23" s="16"/>
      <c r="S23" s="4"/>
    </row>
    <row r="24" spans="1:19" ht="12.75" customHeight="1">
      <c r="C24" s="103"/>
      <c r="D24" s="72"/>
      <c r="E24" s="167"/>
      <c r="F24" s="103"/>
      <c r="G24" s="472"/>
      <c r="I24" s="472"/>
      <c r="K24" s="472"/>
      <c r="M24" s="472"/>
      <c r="O24" s="21"/>
      <c r="Q24" s="103"/>
      <c r="R24" s="16"/>
    </row>
    <row r="25" spans="1:19">
      <c r="A25" s="199" t="s">
        <v>404</v>
      </c>
      <c r="C25" s="103"/>
      <c r="D25" s="252">
        <f>D13-D23</f>
        <v>723884</v>
      </c>
      <c r="E25" s="167"/>
      <c r="F25" s="103"/>
      <c r="G25" s="215">
        <f>G13-G23</f>
        <v>610153</v>
      </c>
      <c r="I25" s="215">
        <f>I13-I23</f>
        <v>582647</v>
      </c>
      <c r="K25" s="215">
        <f>K13-K23</f>
        <v>629267</v>
      </c>
      <c r="M25" s="215">
        <f>M13-M23</f>
        <v>576620</v>
      </c>
      <c r="O25" s="215">
        <f>O13-O23</f>
        <v>497614</v>
      </c>
      <c r="P25" s="7"/>
      <c r="Q25" s="111"/>
      <c r="R25" s="16"/>
    </row>
    <row r="26" spans="1:19">
      <c r="C26" s="103"/>
      <c r="E26" s="167"/>
      <c r="F26" s="103"/>
      <c r="I26" s="2"/>
      <c r="K26" s="2"/>
      <c r="M26" s="2"/>
      <c r="O26" s="2"/>
      <c r="Q26" s="103"/>
      <c r="R26" s="16"/>
    </row>
    <row r="27" spans="1:19">
      <c r="A27" s="199" t="s">
        <v>449</v>
      </c>
      <c r="C27" s="103"/>
      <c r="E27" s="167"/>
      <c r="F27" s="103"/>
      <c r="I27" s="2"/>
      <c r="K27" s="2"/>
      <c r="M27" s="2"/>
      <c r="O27" s="2"/>
      <c r="P27" s="7"/>
      <c r="Q27" s="111"/>
      <c r="R27" s="16"/>
    </row>
    <row r="28" spans="1:19">
      <c r="B28" s="186" t="s">
        <v>553</v>
      </c>
      <c r="C28" s="103"/>
      <c r="D28" s="77">
        <v>22066</v>
      </c>
      <c r="E28" s="167"/>
      <c r="F28" s="103"/>
      <c r="G28" s="16">
        <v>14999</v>
      </c>
      <c r="I28" s="16">
        <v>18636</v>
      </c>
      <c r="K28" s="16">
        <v>21195</v>
      </c>
      <c r="M28" s="16">
        <v>14312</v>
      </c>
      <c r="O28" s="16">
        <v>11191</v>
      </c>
      <c r="Q28" s="111"/>
      <c r="R28" s="16"/>
    </row>
    <row r="29" spans="1:19">
      <c r="B29" s="186" t="s">
        <v>554</v>
      </c>
      <c r="C29" s="103"/>
      <c r="D29" s="250">
        <v>6368</v>
      </c>
      <c r="E29" s="167"/>
      <c r="F29" s="103"/>
      <c r="G29" s="26">
        <f>2762+2516</f>
        <v>5278</v>
      </c>
      <c r="I29" s="26">
        <v>9541</v>
      </c>
      <c r="K29" s="26">
        <v>13938</v>
      </c>
      <c r="M29" s="26">
        <v>33138</v>
      </c>
      <c r="O29" s="26">
        <v>19826</v>
      </c>
      <c r="Q29" s="103"/>
      <c r="R29" s="16"/>
    </row>
    <row r="30" spans="1:19">
      <c r="B30" s="186" t="s">
        <v>260</v>
      </c>
      <c r="C30" s="103"/>
      <c r="D30" s="424">
        <v>-9764</v>
      </c>
      <c r="E30" s="167"/>
      <c r="F30" s="103"/>
      <c r="G30" s="251">
        <v>-14269</v>
      </c>
      <c r="I30" s="251">
        <f>-13873-17703</f>
        <v>-31576</v>
      </c>
      <c r="K30" s="251">
        <f>-23518-2339</f>
        <v>-25857</v>
      </c>
      <c r="M30" s="251">
        <v>-27572</v>
      </c>
      <c r="O30" s="251">
        <v>-26653</v>
      </c>
      <c r="Q30" s="103"/>
      <c r="R30" s="16"/>
    </row>
    <row r="31" spans="1:19">
      <c r="B31" s="186" t="s">
        <v>433</v>
      </c>
      <c r="C31" s="103"/>
      <c r="D31" s="219">
        <f>SUM(D28:D30)</f>
        <v>18670</v>
      </c>
      <c r="E31" s="167"/>
      <c r="F31" s="103"/>
      <c r="G31" s="215">
        <f>SUM(G28:G30)</f>
        <v>6008</v>
      </c>
      <c r="I31" s="215">
        <f>SUM(I28:I30)</f>
        <v>-3399</v>
      </c>
      <c r="K31" s="215">
        <f>SUM(K28:K30)</f>
        <v>9276</v>
      </c>
      <c r="M31" s="215">
        <f>SUM(M28:M30)</f>
        <v>19878</v>
      </c>
      <c r="O31" s="215">
        <f>SUM(O28:O30)</f>
        <v>4364</v>
      </c>
      <c r="Q31" s="103"/>
      <c r="R31" s="16"/>
    </row>
    <row r="32" spans="1:19">
      <c r="C32" s="103"/>
      <c r="E32" s="167"/>
      <c r="F32" s="103"/>
      <c r="I32" s="2"/>
      <c r="K32" s="470"/>
      <c r="M32" s="2"/>
      <c r="O32" s="2"/>
      <c r="Q32" s="103"/>
      <c r="R32" s="16"/>
    </row>
    <row r="33" spans="1:18">
      <c r="A33" s="199" t="s">
        <v>411</v>
      </c>
      <c r="C33" s="103"/>
      <c r="E33" s="167"/>
      <c r="F33" s="103"/>
      <c r="I33" s="2"/>
      <c r="K33" s="470"/>
      <c r="M33" s="2"/>
      <c r="O33" s="2"/>
      <c r="P33" s="7"/>
      <c r="Q33" s="111"/>
      <c r="R33" s="16"/>
    </row>
    <row r="34" spans="1:18">
      <c r="B34" s="186" t="s">
        <v>555</v>
      </c>
      <c r="C34" s="103"/>
      <c r="D34" s="250">
        <v>244174</v>
      </c>
      <c r="E34" s="167"/>
      <c r="F34" s="103"/>
      <c r="G34" s="26">
        <v>237527</v>
      </c>
      <c r="I34" s="26">
        <v>219916</v>
      </c>
      <c r="K34" s="26">
        <v>209354</v>
      </c>
      <c r="M34" s="26">
        <v>200411</v>
      </c>
      <c r="O34" s="26">
        <v>198367</v>
      </c>
      <c r="Q34" s="103"/>
      <c r="R34" s="16"/>
    </row>
    <row r="35" spans="1:18">
      <c r="B35" s="186" t="s">
        <v>233</v>
      </c>
      <c r="C35" s="103"/>
      <c r="D35" s="424">
        <v>-16539</v>
      </c>
      <c r="E35" s="167"/>
      <c r="F35" s="103"/>
      <c r="G35" s="251">
        <v>-10430</v>
      </c>
      <c r="I35" s="251">
        <v>-14547</v>
      </c>
      <c r="K35" s="251">
        <v>-12359</v>
      </c>
      <c r="M35" s="251">
        <v>-7414</v>
      </c>
      <c r="O35" s="251">
        <v>-7806</v>
      </c>
      <c r="Q35" s="103"/>
      <c r="R35" s="16"/>
    </row>
    <row r="36" spans="1:18">
      <c r="B36" s="186" t="s">
        <v>433</v>
      </c>
      <c r="C36" s="103"/>
      <c r="D36" s="219">
        <f>SUM(D34:D35)</f>
        <v>227635</v>
      </c>
      <c r="E36" s="167"/>
      <c r="F36" s="103"/>
      <c r="G36" s="215">
        <f>SUM(G34:G35)</f>
        <v>227097</v>
      </c>
      <c r="I36" s="215">
        <f>SUM(I34:I35)</f>
        <v>205369</v>
      </c>
      <c r="K36" s="215">
        <f>SUM(K34:K35)</f>
        <v>196995</v>
      </c>
      <c r="M36" s="215">
        <f>SUM(M34:M35)</f>
        <v>192997</v>
      </c>
      <c r="O36" s="215">
        <f>SUM(O34:O35)</f>
        <v>190561</v>
      </c>
      <c r="Q36" s="103"/>
      <c r="R36" s="16"/>
    </row>
    <row r="37" spans="1:18" ht="12.75" customHeight="1">
      <c r="C37" s="103"/>
      <c r="D37" s="72"/>
      <c r="E37" s="167"/>
      <c r="F37" s="103"/>
      <c r="G37" s="472"/>
      <c r="I37" s="472"/>
      <c r="K37" s="472"/>
      <c r="M37" s="472"/>
      <c r="O37" s="21"/>
      <c r="Q37" s="103"/>
      <c r="R37" s="16"/>
    </row>
    <row r="38" spans="1:18">
      <c r="A38" s="199" t="s">
        <v>384</v>
      </c>
      <c r="B38" s="200"/>
      <c r="C38" s="103"/>
      <c r="D38" s="77">
        <f>D25+D31-D36</f>
        <v>514919</v>
      </c>
      <c r="E38" s="167"/>
      <c r="F38" s="103"/>
      <c r="G38" s="16">
        <f>G25+G31-G36</f>
        <v>389064</v>
      </c>
      <c r="I38" s="16">
        <f>I25+I31-I36</f>
        <v>373879</v>
      </c>
      <c r="K38" s="16">
        <f>K25+K31-K36</f>
        <v>441548</v>
      </c>
      <c r="M38" s="16">
        <f>M25+M31-M36</f>
        <v>403501</v>
      </c>
      <c r="O38" s="16">
        <f>O25+O31-O36</f>
        <v>311417</v>
      </c>
      <c r="P38" s="7"/>
      <c r="Q38" s="111"/>
      <c r="R38" s="16"/>
    </row>
    <row r="39" spans="1:18" ht="9" customHeight="1">
      <c r="A39" s="200"/>
      <c r="B39" s="200"/>
      <c r="C39" s="103"/>
      <c r="E39" s="167"/>
      <c r="F39" s="103"/>
      <c r="G39" s="470"/>
      <c r="I39" s="470"/>
      <c r="K39" s="470"/>
      <c r="M39" s="470"/>
      <c r="O39" s="470"/>
      <c r="Q39" s="103"/>
      <c r="R39" s="16"/>
    </row>
    <row r="40" spans="1:18">
      <c r="A40" s="199" t="s">
        <v>443</v>
      </c>
      <c r="B40" s="200"/>
      <c r="C40" s="103"/>
      <c r="D40" s="252">
        <v>164321</v>
      </c>
      <c r="E40" s="167"/>
      <c r="F40" s="103"/>
      <c r="G40" s="251">
        <v>136506</v>
      </c>
      <c r="I40" s="251">
        <v>95544</v>
      </c>
      <c r="K40" s="251">
        <v>142330</v>
      </c>
      <c r="M40" s="251">
        <v>123915</v>
      </c>
      <c r="O40" s="251">
        <v>109270</v>
      </c>
      <c r="P40" s="7"/>
      <c r="Q40" s="111"/>
      <c r="R40" s="16"/>
    </row>
    <row r="41" spans="1:18" ht="9" customHeight="1">
      <c r="C41" s="103"/>
      <c r="E41" s="167"/>
      <c r="F41" s="103"/>
      <c r="G41" s="470"/>
      <c r="I41" s="470"/>
      <c r="K41" s="470"/>
      <c r="M41" s="470"/>
      <c r="O41" s="470"/>
      <c r="Q41" s="103"/>
      <c r="R41" s="16"/>
    </row>
    <row r="42" spans="1:18">
      <c r="A42" s="199" t="s">
        <v>405</v>
      </c>
      <c r="C42" s="103"/>
      <c r="D42" s="77">
        <f>D38-D40</f>
        <v>350598</v>
      </c>
      <c r="E42" s="167"/>
      <c r="F42" s="103"/>
      <c r="G42" s="16">
        <f>G38-G40</f>
        <v>252558</v>
      </c>
      <c r="I42" s="16">
        <f>I38-I40</f>
        <v>278335</v>
      </c>
      <c r="K42" s="16">
        <f>K38-K40</f>
        <v>299218</v>
      </c>
      <c r="M42" s="16">
        <f>M38-M40</f>
        <v>279586</v>
      </c>
      <c r="O42" s="16">
        <f>O38-O40</f>
        <v>202147</v>
      </c>
      <c r="P42" s="7"/>
      <c r="Q42" s="111"/>
      <c r="R42" s="16"/>
    </row>
    <row r="43" spans="1:18" ht="25.5" customHeight="1">
      <c r="A43" s="834" t="s">
        <v>604</v>
      </c>
      <c r="B43" s="834"/>
      <c r="C43" s="121"/>
      <c r="D43" s="252">
        <v>19611</v>
      </c>
      <c r="E43" s="408"/>
      <c r="F43" s="121"/>
      <c r="G43" s="251">
        <v>-179794</v>
      </c>
      <c r="H43" s="63"/>
      <c r="I43" s="251">
        <v>-18715</v>
      </c>
      <c r="J43" s="63"/>
      <c r="K43" s="251">
        <v>23773</v>
      </c>
      <c r="M43" s="251">
        <v>61935</v>
      </c>
      <c r="O43" s="251">
        <v>-13048</v>
      </c>
      <c r="P43" s="63"/>
      <c r="Q43" s="103"/>
      <c r="R43" s="2"/>
    </row>
    <row r="44" spans="1:18" ht="12.75" customHeight="1">
      <c r="C44" s="103"/>
      <c r="E44" s="167"/>
      <c r="F44" s="103"/>
      <c r="G44" s="470"/>
      <c r="I44" s="470"/>
      <c r="K44" s="470"/>
      <c r="M44" s="470"/>
      <c r="O44" s="470"/>
      <c r="Q44" s="103"/>
      <c r="R44" s="16"/>
    </row>
    <row r="45" spans="1:18">
      <c r="A45" s="199" t="s">
        <v>406</v>
      </c>
      <c r="B45" s="200"/>
      <c r="C45" s="103"/>
      <c r="D45" s="77">
        <f>SUM(D42:D43)</f>
        <v>370209</v>
      </c>
      <c r="E45" s="103"/>
      <c r="F45" s="423"/>
      <c r="G45" s="16">
        <f>SUM(G42:G43)</f>
        <v>72764</v>
      </c>
      <c r="H45" s="63"/>
      <c r="I45" s="16">
        <f>SUM(I42:I43)</f>
        <v>259620</v>
      </c>
      <c r="J45" s="63"/>
      <c r="K45" s="16">
        <f>SUM(K42:K43)</f>
        <v>322991</v>
      </c>
      <c r="M45" s="16">
        <f>SUM(M42:M43)</f>
        <v>341521</v>
      </c>
      <c r="O45" s="16">
        <f>SUM(O42:O43)</f>
        <v>189099</v>
      </c>
      <c r="P45" s="63"/>
      <c r="Q45" s="111"/>
      <c r="R45" s="75"/>
    </row>
    <row r="46" spans="1:18">
      <c r="A46" s="200"/>
      <c r="B46" s="200"/>
      <c r="C46" s="103"/>
      <c r="D46" s="97"/>
      <c r="E46" s="167"/>
      <c r="F46" s="103"/>
      <c r="G46" s="471"/>
      <c r="I46" s="471"/>
      <c r="K46" s="471"/>
      <c r="M46" s="471"/>
      <c r="O46" s="471"/>
      <c r="P46" s="7"/>
      <c r="Q46" s="111"/>
      <c r="R46" s="75"/>
    </row>
    <row r="47" spans="1:18">
      <c r="B47" s="186" t="s">
        <v>656</v>
      </c>
      <c r="C47" s="103"/>
      <c r="D47" s="252">
        <v>20156</v>
      </c>
      <c r="E47" s="167"/>
      <c r="F47" s="103"/>
      <c r="G47" s="251">
        <v>4434</v>
      </c>
      <c r="H47" s="63"/>
      <c r="I47" s="251">
        <v>17495</v>
      </c>
      <c r="J47" s="63"/>
      <c r="K47" s="251">
        <v>15848</v>
      </c>
      <c r="M47" s="251">
        <v>14266</v>
      </c>
      <c r="O47" s="251">
        <v>12832</v>
      </c>
      <c r="P47" s="7"/>
      <c r="Q47" s="111"/>
      <c r="R47" s="75"/>
    </row>
    <row r="48" spans="1:18">
      <c r="C48" s="103"/>
      <c r="D48" s="97"/>
      <c r="E48" s="167"/>
      <c r="F48" s="103"/>
      <c r="G48" s="75"/>
      <c r="I48" s="75"/>
      <c r="K48" s="75"/>
      <c r="M48" s="75"/>
      <c r="O48" s="75"/>
      <c r="P48" s="7"/>
      <c r="Q48" s="111"/>
      <c r="R48" s="75"/>
    </row>
    <row r="49" spans="1:18" ht="13.5" thickBot="1">
      <c r="A49" s="199" t="s">
        <v>458</v>
      </c>
      <c r="C49" s="103"/>
      <c r="D49" s="253">
        <f>+D45-D47</f>
        <v>350053</v>
      </c>
      <c r="E49" s="167"/>
      <c r="F49" s="103"/>
      <c r="G49" s="254">
        <f>+G45-G47</f>
        <v>68330</v>
      </c>
      <c r="I49" s="254">
        <f>+I45-I47</f>
        <v>242125</v>
      </c>
      <c r="K49" s="254">
        <f>+K45-K47</f>
        <v>307143</v>
      </c>
      <c r="M49" s="254">
        <f>+M45-M47</f>
        <v>327255</v>
      </c>
      <c r="O49" s="254">
        <f>+O45-O47</f>
        <v>176267</v>
      </c>
      <c r="P49" s="7"/>
      <c r="Q49" s="111"/>
      <c r="R49" s="75"/>
    </row>
    <row r="50" spans="1:18" ht="13.5" thickTop="1">
      <c r="C50" s="103"/>
      <c r="D50" s="97"/>
      <c r="E50" s="167"/>
      <c r="F50" s="103"/>
      <c r="G50" s="75"/>
      <c r="I50" s="75"/>
      <c r="K50" s="75"/>
      <c r="M50" s="75"/>
      <c r="O50" s="75"/>
      <c r="P50" s="7"/>
      <c r="Q50" s="111"/>
      <c r="R50" s="75"/>
    </row>
    <row r="51" spans="1:18">
      <c r="A51" s="200"/>
      <c r="B51" s="200"/>
      <c r="C51" s="103"/>
      <c r="E51" s="167"/>
      <c r="F51" s="103"/>
      <c r="I51" s="2"/>
      <c r="K51" s="2"/>
      <c r="M51" s="2"/>
      <c r="O51" s="2"/>
      <c r="Q51" s="103"/>
      <c r="R51" s="17"/>
    </row>
    <row r="52" spans="1:18">
      <c r="A52" s="199" t="s">
        <v>473</v>
      </c>
      <c r="B52" s="200"/>
      <c r="C52" s="103"/>
      <c r="D52" s="6">
        <v>106573</v>
      </c>
      <c r="E52" s="167"/>
      <c r="F52" s="103"/>
      <c r="G52" s="4">
        <v>101161</v>
      </c>
      <c r="I52" s="4">
        <v>100691</v>
      </c>
      <c r="K52" s="4">
        <v>100256</v>
      </c>
      <c r="M52" s="4">
        <v>99417</v>
      </c>
      <c r="O52" s="4">
        <v>96484</v>
      </c>
      <c r="P52" s="7"/>
      <c r="Q52" s="111"/>
      <c r="R52" s="5"/>
    </row>
    <row r="53" spans="1:18" ht="9" customHeight="1">
      <c r="A53" s="200"/>
      <c r="B53" s="200"/>
      <c r="C53" s="103"/>
      <c r="D53" s="6"/>
      <c r="E53" s="167"/>
      <c r="F53" s="103"/>
      <c r="G53" s="4"/>
      <c r="I53" s="4"/>
      <c r="K53" s="4"/>
      <c r="M53" s="4"/>
      <c r="O53" s="4"/>
      <c r="P53" s="7"/>
      <c r="Q53" s="111"/>
      <c r="R53" s="5"/>
    </row>
    <row r="54" spans="1:18">
      <c r="A54" s="199" t="s">
        <v>474</v>
      </c>
      <c r="B54" s="200"/>
      <c r="C54" s="103"/>
      <c r="D54" s="6">
        <v>107138</v>
      </c>
      <c r="E54" s="167"/>
      <c r="F54" s="103"/>
      <c r="G54" s="4">
        <v>101264</v>
      </c>
      <c r="I54" s="4">
        <v>100965</v>
      </c>
      <c r="K54" s="4">
        <v>100835</v>
      </c>
      <c r="M54" s="4">
        <v>100010</v>
      </c>
      <c r="O54" s="4">
        <v>96590</v>
      </c>
      <c r="P54" s="7"/>
      <c r="Q54" s="111"/>
      <c r="R54" s="5"/>
    </row>
    <row r="55" spans="1:18" ht="9" customHeight="1">
      <c r="A55" s="200" t="s">
        <v>649</v>
      </c>
      <c r="B55" s="200"/>
      <c r="C55" s="103"/>
      <c r="E55" s="167"/>
      <c r="F55" s="103"/>
      <c r="I55" s="2"/>
      <c r="K55" s="2"/>
      <c r="M55" s="2"/>
      <c r="O55" s="2"/>
      <c r="P55" s="7"/>
      <c r="Q55" s="111"/>
      <c r="R55" s="17"/>
    </row>
    <row r="56" spans="1:18" ht="25.5" customHeight="1">
      <c r="A56" s="833" t="s">
        <v>652</v>
      </c>
      <c r="B56" s="833"/>
      <c r="C56" s="103"/>
      <c r="E56" s="167"/>
      <c r="F56" s="103"/>
      <c r="I56" s="2"/>
      <c r="K56" s="2"/>
      <c r="M56" s="2"/>
      <c r="O56" s="2"/>
      <c r="P56" s="7"/>
      <c r="Q56" s="111"/>
      <c r="R56" s="13"/>
    </row>
    <row r="57" spans="1:18">
      <c r="B57" s="186" t="s">
        <v>342</v>
      </c>
      <c r="C57" s="103"/>
      <c r="D57" s="425">
        <v>3.27</v>
      </c>
      <c r="E57" s="167"/>
      <c r="F57" s="103"/>
      <c r="G57" s="255">
        <v>2.4900000000000002</v>
      </c>
      <c r="I57" s="255">
        <v>2.75</v>
      </c>
      <c r="K57" s="255">
        <v>2.96</v>
      </c>
      <c r="M57" s="255">
        <v>2.79</v>
      </c>
      <c r="O57" s="255">
        <v>2.09</v>
      </c>
      <c r="Q57" s="131"/>
      <c r="R57" s="20"/>
    </row>
    <row r="58" spans="1:18" ht="12.75" customHeight="1">
      <c r="B58" s="205" t="s">
        <v>586</v>
      </c>
      <c r="C58" s="121"/>
      <c r="D58" s="256"/>
      <c r="E58" s="408"/>
      <c r="F58" s="121"/>
      <c r="G58" s="18"/>
      <c r="H58" s="63"/>
      <c r="I58" s="18"/>
      <c r="J58" s="63"/>
      <c r="K58" s="18"/>
      <c r="M58" s="18"/>
      <c r="N58" s="63"/>
      <c r="O58" s="18"/>
      <c r="Q58" s="103"/>
      <c r="R58" s="20"/>
    </row>
    <row r="59" spans="1:18">
      <c r="B59" s="186" t="s">
        <v>566</v>
      </c>
      <c r="C59" s="103"/>
      <c r="D59" s="256">
        <v>-0.08</v>
      </c>
      <c r="E59" s="167"/>
      <c r="F59" s="103"/>
      <c r="G59" s="18">
        <v>-2.91</v>
      </c>
      <c r="I59" s="18">
        <v>-0.26</v>
      </c>
      <c r="K59" s="18">
        <v>0.23</v>
      </c>
      <c r="M59" s="18">
        <f>0.17+0.44</f>
        <v>0.61</v>
      </c>
      <c r="O59" s="18">
        <v>0.56000000000000005</v>
      </c>
      <c r="Q59" s="103"/>
      <c r="R59" s="20"/>
    </row>
    <row r="60" spans="1:18">
      <c r="B60" s="186" t="s">
        <v>165</v>
      </c>
      <c r="C60" s="103"/>
      <c r="D60" s="426">
        <v>0</v>
      </c>
      <c r="E60" s="167"/>
      <c r="F60" s="103"/>
      <c r="G60" s="409">
        <v>0</v>
      </c>
      <c r="I60" s="409">
        <v>0.08</v>
      </c>
      <c r="K60" s="409">
        <v>0</v>
      </c>
      <c r="M60" s="409">
        <v>0</v>
      </c>
      <c r="O60" s="409">
        <v>-0.69</v>
      </c>
      <c r="Q60" s="103"/>
      <c r="R60" s="20"/>
    </row>
    <row r="61" spans="1:18">
      <c r="B61" s="186" t="s">
        <v>150</v>
      </c>
      <c r="D61" s="256">
        <v>0.27</v>
      </c>
      <c r="E61" s="166"/>
      <c r="G61" s="18">
        <v>1.1299999999999999</v>
      </c>
      <c r="I61" s="409">
        <v>0</v>
      </c>
      <c r="K61" s="18">
        <v>0.01</v>
      </c>
      <c r="M61" s="18">
        <v>0.01</v>
      </c>
      <c r="O61" s="18">
        <v>-0.01</v>
      </c>
      <c r="Q61" s="103"/>
      <c r="R61" s="20"/>
    </row>
    <row r="62" spans="1:18">
      <c r="B62" s="186" t="s">
        <v>593</v>
      </c>
      <c r="C62" s="103"/>
      <c r="D62" s="427">
        <f>SUM(D59:D61)</f>
        <v>0.19</v>
      </c>
      <c r="E62" s="167"/>
      <c r="F62" s="103"/>
      <c r="G62" s="257">
        <f>SUM(G59:G61)</f>
        <v>-1.7800000000000002</v>
      </c>
      <c r="I62" s="257">
        <f>SUM(I59:I61)</f>
        <v>-0.18</v>
      </c>
      <c r="K62" s="257">
        <f>SUM(K59:K61)</f>
        <v>0.24000000000000002</v>
      </c>
      <c r="M62" s="257">
        <f>SUM(M59:M61)</f>
        <v>0.62</v>
      </c>
      <c r="O62" s="257">
        <f>SUM(O59:O61)</f>
        <v>-0.1399999999999999</v>
      </c>
      <c r="Q62" s="103"/>
      <c r="R62" s="20"/>
    </row>
    <row r="63" spans="1:18" ht="15" customHeight="1">
      <c r="B63" s="186" t="s">
        <v>281</v>
      </c>
      <c r="C63" s="103"/>
      <c r="D63" s="256">
        <f>D57+D62</f>
        <v>3.46</v>
      </c>
      <c r="E63" s="166"/>
      <c r="G63" s="18">
        <f>G57+G62</f>
        <v>0.71</v>
      </c>
      <c r="I63" s="18">
        <f>I57+I62</f>
        <v>2.57</v>
      </c>
      <c r="K63" s="18">
        <f>K57+K62</f>
        <v>3.2</v>
      </c>
      <c r="M63" s="18">
        <f>M57+M62</f>
        <v>3.41</v>
      </c>
      <c r="O63" s="18">
        <f>O57+O62</f>
        <v>1.95</v>
      </c>
      <c r="P63" s="12"/>
      <c r="Q63" s="131"/>
      <c r="R63" s="20"/>
    </row>
    <row r="64" spans="1:18" ht="6" customHeight="1">
      <c r="C64" s="103"/>
      <c r="D64" s="425"/>
      <c r="E64" s="167"/>
      <c r="F64" s="103"/>
      <c r="G64" s="255"/>
      <c r="I64" s="255"/>
      <c r="K64" s="255"/>
      <c r="M64" s="255"/>
      <c r="O64" s="255"/>
      <c r="P64" s="12"/>
      <c r="Q64" s="131"/>
      <c r="R64" s="20"/>
    </row>
    <row r="65" spans="1:18" ht="15" customHeight="1">
      <c r="B65" s="186" t="s">
        <v>656</v>
      </c>
      <c r="C65" s="103"/>
      <c r="D65" s="430">
        <v>0.19</v>
      </c>
      <c r="E65" s="431"/>
      <c r="F65" s="126"/>
      <c r="G65" s="501">
        <f>-0.15+0.19</f>
        <v>4.0000000000000008E-2</v>
      </c>
      <c r="H65" s="4"/>
      <c r="I65" s="501">
        <v>0.17</v>
      </c>
      <c r="J65" s="4"/>
      <c r="K65" s="501">
        <v>0.15</v>
      </c>
      <c r="L65" s="4"/>
      <c r="M65" s="501">
        <v>0.14000000000000001</v>
      </c>
      <c r="N65" s="4"/>
      <c r="O65" s="501">
        <v>0.13</v>
      </c>
      <c r="P65" s="12"/>
      <c r="Q65" s="131"/>
      <c r="R65" s="20"/>
    </row>
    <row r="66" spans="1:18" ht="6" customHeight="1">
      <c r="C66" s="103"/>
      <c r="D66" s="425"/>
      <c r="E66" s="167"/>
      <c r="F66" s="103"/>
      <c r="G66" s="255"/>
      <c r="I66" s="255"/>
      <c r="K66" s="255"/>
      <c r="M66" s="255"/>
      <c r="O66" s="255"/>
      <c r="P66" s="12"/>
      <c r="Q66" s="131"/>
      <c r="R66" s="20"/>
    </row>
    <row r="67" spans="1:18" ht="15" customHeight="1" thickBot="1">
      <c r="B67" s="186" t="s">
        <v>333</v>
      </c>
      <c r="C67" s="103"/>
      <c r="D67" s="428">
        <f>+D63-D65</f>
        <v>3.27</v>
      </c>
      <c r="E67" s="167"/>
      <c r="F67" s="103"/>
      <c r="G67" s="261">
        <f>+G63-G65</f>
        <v>0.66999999999999993</v>
      </c>
      <c r="I67" s="261">
        <f>+I63-I65</f>
        <v>2.4</v>
      </c>
      <c r="K67" s="261">
        <f>+K63-K65</f>
        <v>3.0500000000000003</v>
      </c>
      <c r="M67" s="261">
        <f>+M63-M65</f>
        <v>3.27</v>
      </c>
      <c r="O67" s="261">
        <f>+O63-O65</f>
        <v>1.8199999999999998</v>
      </c>
      <c r="P67" s="12"/>
      <c r="Q67" s="131"/>
      <c r="R67" s="20"/>
    </row>
    <row r="68" spans="1:18" ht="15" customHeight="1" thickTop="1">
      <c r="C68" s="103"/>
      <c r="D68" s="425"/>
      <c r="E68" s="167"/>
      <c r="F68" s="103"/>
      <c r="G68" s="255"/>
      <c r="I68" s="255"/>
      <c r="K68" s="255"/>
      <c r="M68" s="255"/>
      <c r="O68" s="255"/>
      <c r="P68" s="12"/>
      <c r="Q68" s="131"/>
      <c r="R68" s="20"/>
    </row>
    <row r="69" spans="1:18" ht="15" customHeight="1">
      <c r="C69" s="103"/>
      <c r="D69" s="425"/>
      <c r="E69" s="167"/>
      <c r="F69" s="103"/>
      <c r="G69" s="255"/>
      <c r="I69" s="255"/>
      <c r="K69" s="255"/>
      <c r="M69" s="255"/>
      <c r="O69" s="255"/>
      <c r="P69" s="12"/>
      <c r="Q69" s="131"/>
      <c r="R69" s="20"/>
    </row>
    <row r="70" spans="1:18">
      <c r="A70" s="199" t="s">
        <v>412</v>
      </c>
      <c r="C70" s="103"/>
      <c r="D70" s="429">
        <v>2.1</v>
      </c>
      <c r="E70" s="167"/>
      <c r="F70" s="103"/>
      <c r="G70" s="262">
        <v>2.1</v>
      </c>
      <c r="I70" s="262">
        <v>2.1</v>
      </c>
      <c r="K70" s="262">
        <v>2.1</v>
      </c>
      <c r="M70" s="262">
        <v>2.0249999999999999</v>
      </c>
      <c r="O70" s="262">
        <v>1.925</v>
      </c>
      <c r="P70" s="7"/>
      <c r="Q70" s="111"/>
      <c r="R70" s="91"/>
    </row>
    <row r="71" spans="1:18">
      <c r="C71" s="103"/>
      <c r="D71" s="111"/>
      <c r="E71" s="103"/>
      <c r="F71" s="103"/>
      <c r="G71" s="103"/>
      <c r="H71" s="103"/>
      <c r="I71" s="103"/>
      <c r="J71" s="103"/>
      <c r="K71" s="103"/>
      <c r="L71" s="103"/>
      <c r="M71" s="103"/>
      <c r="N71" s="103"/>
      <c r="O71" s="103"/>
      <c r="P71" s="103"/>
      <c r="Q71" s="103"/>
    </row>
    <row r="72" spans="1:18">
      <c r="A72" s="203" t="s">
        <v>243</v>
      </c>
      <c r="B72" s="203" t="s">
        <v>679</v>
      </c>
      <c r="C72" s="112"/>
      <c r="D72" s="173"/>
      <c r="E72" s="112"/>
      <c r="F72" s="112"/>
      <c r="G72" s="112"/>
      <c r="H72" s="112"/>
      <c r="I72" s="112"/>
      <c r="J72" s="103"/>
      <c r="K72" s="103"/>
      <c r="L72" s="103"/>
      <c r="M72" s="103"/>
      <c r="N72" s="103"/>
      <c r="O72" s="103"/>
      <c r="P72" s="103"/>
      <c r="Q72" s="103"/>
    </row>
    <row r="73" spans="1:18">
      <c r="C73" s="103"/>
      <c r="D73" s="111"/>
      <c r="E73" s="103"/>
      <c r="F73" s="103"/>
      <c r="G73" s="103"/>
      <c r="H73" s="103"/>
      <c r="I73" s="103"/>
      <c r="J73" s="103"/>
      <c r="K73" s="103" t="s">
        <v>464</v>
      </c>
      <c r="L73" s="103"/>
      <c r="M73" s="103"/>
      <c r="N73" s="103"/>
      <c r="O73" s="103"/>
      <c r="P73" s="103"/>
      <c r="Q73" s="103"/>
    </row>
    <row r="74" spans="1:18">
      <c r="C74" s="103"/>
      <c r="D74" s="111"/>
      <c r="E74" s="103"/>
      <c r="F74" s="103"/>
      <c r="G74" s="103"/>
      <c r="H74" s="103"/>
      <c r="I74" s="103"/>
      <c r="J74" s="103"/>
      <c r="K74" s="103"/>
      <c r="L74" s="103"/>
      <c r="M74" s="103"/>
      <c r="N74" s="103"/>
      <c r="O74" s="103"/>
      <c r="P74" s="103"/>
      <c r="Q74" s="103"/>
    </row>
    <row r="75" spans="1:18">
      <c r="C75" s="103"/>
      <c r="D75" s="111"/>
      <c r="E75" s="103"/>
      <c r="F75" s="103"/>
      <c r="G75" s="103"/>
      <c r="H75" s="103"/>
      <c r="I75" s="103"/>
      <c r="J75" s="103"/>
      <c r="K75" s="103"/>
      <c r="L75" s="103"/>
      <c r="M75" s="103"/>
      <c r="N75" s="103"/>
      <c r="O75" s="103"/>
      <c r="P75" s="103"/>
      <c r="Q75" s="103"/>
    </row>
    <row r="76" spans="1:18" ht="12.75" customHeight="1">
      <c r="B76" s="205"/>
      <c r="C76" s="121"/>
      <c r="D76" s="137"/>
      <c r="E76" s="121"/>
      <c r="F76" s="121"/>
      <c r="G76" s="121"/>
      <c r="H76" s="121"/>
      <c r="I76" s="168"/>
      <c r="J76" s="121"/>
      <c r="K76" s="103"/>
      <c r="L76" s="103"/>
      <c r="M76" s="103"/>
      <c r="N76" s="103"/>
      <c r="O76" s="103"/>
      <c r="P76" s="103"/>
      <c r="Q76" s="103"/>
    </row>
    <row r="77" spans="1:18">
      <c r="C77" s="103"/>
      <c r="D77" s="111"/>
      <c r="E77" s="103"/>
      <c r="F77" s="103"/>
      <c r="G77" s="103"/>
      <c r="H77" s="103"/>
      <c r="I77" s="103"/>
      <c r="J77" s="103"/>
      <c r="K77" s="102"/>
      <c r="L77" s="103"/>
      <c r="M77" s="103"/>
      <c r="N77" s="103"/>
      <c r="O77" s="103"/>
      <c r="P77" s="103"/>
      <c r="Q77" s="103"/>
    </row>
    <row r="78" spans="1:18">
      <c r="C78" s="103"/>
      <c r="D78" s="111"/>
      <c r="E78" s="103"/>
      <c r="F78" s="103"/>
      <c r="G78" s="103"/>
      <c r="H78" s="103"/>
      <c r="I78" s="103"/>
      <c r="J78" s="103"/>
      <c r="K78" s="102"/>
      <c r="L78" s="103"/>
      <c r="M78" s="103"/>
      <c r="N78" s="103"/>
      <c r="O78" s="103"/>
      <c r="P78" s="103"/>
      <c r="Q78" s="103"/>
    </row>
    <row r="79" spans="1:18">
      <c r="I79" s="2"/>
      <c r="M79" s="2"/>
      <c r="O79" s="2"/>
    </row>
    <row r="80" spans="1:18">
      <c r="I80" s="2"/>
      <c r="M80" s="2"/>
      <c r="O80" s="2"/>
    </row>
    <row r="81" spans="9:15">
      <c r="I81" s="2"/>
      <c r="M81" s="2"/>
      <c r="O81" s="2"/>
    </row>
    <row r="82" spans="9:15">
      <c r="I82" s="2"/>
      <c r="K82" s="2"/>
      <c r="M82" s="2"/>
      <c r="O82" s="2"/>
    </row>
    <row r="83" spans="9:15">
      <c r="I83" s="2"/>
      <c r="K83" s="2"/>
      <c r="M83" s="2"/>
      <c r="O83" s="2"/>
    </row>
    <row r="84" spans="9:15">
      <c r="I84" s="2"/>
      <c r="K84" s="2"/>
      <c r="M84" s="2"/>
      <c r="O84" s="2"/>
    </row>
    <row r="85" spans="9:15">
      <c r="I85" s="2"/>
      <c r="K85" s="2"/>
      <c r="M85" s="2"/>
      <c r="O85" s="2"/>
    </row>
    <row r="86" spans="9:15">
      <c r="I86" s="2"/>
      <c r="K86" s="2"/>
      <c r="M86" s="2"/>
      <c r="O86" s="2"/>
    </row>
    <row r="87" spans="9:15">
      <c r="I87" s="2"/>
      <c r="K87" s="2"/>
      <c r="M87" s="2"/>
      <c r="O87" s="2"/>
    </row>
    <row r="88" spans="9:15">
      <c r="I88" s="2"/>
      <c r="K88" s="2"/>
      <c r="M88" s="2"/>
      <c r="O88" s="2"/>
    </row>
    <row r="89" spans="9:15">
      <c r="I89" s="2"/>
      <c r="K89" s="2"/>
      <c r="M89" s="2"/>
      <c r="O89" s="2"/>
    </row>
    <row r="90" spans="9:15">
      <c r="I90" s="2"/>
      <c r="K90" s="2"/>
      <c r="M90" s="2"/>
      <c r="O90" s="2"/>
    </row>
    <row r="91" spans="9:15">
      <c r="I91" s="2"/>
      <c r="K91" s="2"/>
      <c r="M91" s="2"/>
      <c r="O91" s="2"/>
    </row>
    <row r="92" spans="9:15">
      <c r="I92" s="2"/>
      <c r="K92" s="2"/>
      <c r="M92" s="2"/>
      <c r="O92" s="2"/>
    </row>
    <row r="93" spans="9:15">
      <c r="I93" s="2"/>
      <c r="K93" s="2"/>
      <c r="M93" s="2"/>
      <c r="O93" s="2"/>
    </row>
    <row r="94" spans="9:15">
      <c r="I94" s="2"/>
      <c r="K94" s="2"/>
      <c r="M94" s="2"/>
      <c r="O94" s="2"/>
    </row>
    <row r="95" spans="9:15">
      <c r="I95" s="2"/>
      <c r="K95" s="2"/>
      <c r="M95" s="2"/>
      <c r="O95" s="2"/>
    </row>
    <row r="96" spans="9:15">
      <c r="I96" s="2"/>
      <c r="K96" s="2"/>
      <c r="M96" s="2"/>
      <c r="O96" s="2"/>
    </row>
    <row r="97" spans="9:15">
      <c r="I97" s="2"/>
      <c r="K97" s="2"/>
      <c r="M97" s="2"/>
      <c r="O97" s="2"/>
    </row>
    <row r="98" spans="9:15">
      <c r="I98" s="2"/>
      <c r="K98" s="2"/>
      <c r="M98" s="2"/>
      <c r="O98" s="2"/>
    </row>
    <row r="99" spans="9:15">
      <c r="I99" s="2"/>
      <c r="K99" s="2"/>
      <c r="M99" s="2"/>
      <c r="O99" s="2"/>
    </row>
    <row r="100" spans="9:15">
      <c r="I100" s="2"/>
      <c r="K100" s="2"/>
      <c r="M100" s="2"/>
      <c r="O100" s="2"/>
    </row>
    <row r="101" spans="9:15">
      <c r="I101" s="2"/>
      <c r="K101" s="2"/>
      <c r="M101" s="2"/>
      <c r="O101" s="2"/>
    </row>
    <row r="102" spans="9:15">
      <c r="I102" s="2"/>
      <c r="K102" s="2"/>
      <c r="M102" s="2"/>
      <c r="O102" s="2"/>
    </row>
    <row r="103" spans="9:15">
      <c r="I103" s="2"/>
      <c r="K103" s="2"/>
      <c r="M103" s="2"/>
      <c r="O103" s="2"/>
    </row>
    <row r="104" spans="9:15">
      <c r="I104" s="2"/>
      <c r="K104" s="2"/>
      <c r="M104" s="2"/>
      <c r="O104" s="2"/>
    </row>
    <row r="105" spans="9:15">
      <c r="I105" s="2"/>
      <c r="K105" s="2"/>
      <c r="M105" s="2"/>
      <c r="O105" s="2"/>
    </row>
    <row r="106" spans="9:15">
      <c r="I106" s="2"/>
      <c r="K106" s="2"/>
      <c r="M106" s="2"/>
      <c r="O106" s="2"/>
    </row>
    <row r="107" spans="9:15">
      <c r="I107" s="2"/>
      <c r="K107" s="2"/>
      <c r="M107" s="2"/>
      <c r="O107" s="2"/>
    </row>
    <row r="108" spans="9:15">
      <c r="I108" s="2"/>
      <c r="K108" s="2"/>
      <c r="M108" s="2"/>
      <c r="O108" s="2"/>
    </row>
    <row r="109" spans="9:15">
      <c r="I109" s="2"/>
      <c r="K109" s="2"/>
      <c r="M109" s="2"/>
      <c r="O109" s="2"/>
    </row>
    <row r="110" spans="9:15">
      <c r="I110" s="2"/>
      <c r="K110" s="2"/>
      <c r="M110" s="2"/>
      <c r="O110" s="2"/>
    </row>
    <row r="111" spans="9:15">
      <c r="I111" s="2"/>
      <c r="K111" s="2"/>
      <c r="M111" s="2"/>
      <c r="O111" s="2"/>
    </row>
    <row r="112" spans="9:15">
      <c r="I112" s="2"/>
      <c r="K112" s="2"/>
      <c r="M112" s="2"/>
      <c r="O112" s="2"/>
    </row>
    <row r="113" spans="9:15">
      <c r="I113" s="2"/>
      <c r="K113" s="2"/>
      <c r="M113" s="2"/>
      <c r="O113" s="2"/>
    </row>
    <row r="114" spans="9:15">
      <c r="I114" s="2"/>
      <c r="K114" s="2"/>
      <c r="M114" s="2"/>
      <c r="O114" s="2"/>
    </row>
    <row r="115" spans="9:15">
      <c r="I115" s="2"/>
      <c r="K115" s="2"/>
      <c r="M115" s="2"/>
      <c r="O115" s="2"/>
    </row>
    <row r="116" spans="9:15">
      <c r="I116" s="2"/>
      <c r="K116" s="2"/>
      <c r="M116" s="2"/>
      <c r="O116" s="2"/>
    </row>
    <row r="117" spans="9:15">
      <c r="I117" s="2"/>
      <c r="K117" s="2"/>
      <c r="M117" s="2"/>
      <c r="O117" s="2"/>
    </row>
    <row r="118" spans="9:15">
      <c r="I118" s="2"/>
      <c r="K118" s="2"/>
      <c r="M118" s="2"/>
      <c r="O118" s="2"/>
    </row>
    <row r="119" spans="9:15">
      <c r="I119" s="2"/>
      <c r="K119" s="2"/>
      <c r="M119" s="2"/>
      <c r="O119" s="2"/>
    </row>
    <row r="120" spans="9:15">
      <c r="I120" s="2"/>
      <c r="K120" s="2"/>
      <c r="M120" s="2"/>
      <c r="O120" s="2"/>
    </row>
    <row r="121" spans="9:15">
      <c r="I121" s="2"/>
      <c r="K121" s="2"/>
      <c r="M121" s="2"/>
      <c r="O121" s="2"/>
    </row>
    <row r="122" spans="9:15">
      <c r="I122" s="2"/>
      <c r="K122" s="2"/>
      <c r="M122" s="2"/>
      <c r="O122" s="2"/>
    </row>
    <row r="123" spans="9:15">
      <c r="I123" s="2"/>
      <c r="K123" s="2"/>
      <c r="M123" s="2"/>
      <c r="O123" s="2"/>
    </row>
    <row r="124" spans="9:15">
      <c r="I124" s="2"/>
      <c r="K124" s="2"/>
      <c r="M124" s="2"/>
      <c r="O124" s="2"/>
    </row>
    <row r="125" spans="9:15">
      <c r="I125" s="2"/>
      <c r="K125" s="2"/>
      <c r="M125" s="2"/>
      <c r="O125" s="2"/>
    </row>
    <row r="126" spans="9:15">
      <c r="I126" s="2"/>
      <c r="K126" s="2"/>
      <c r="M126" s="2"/>
      <c r="O126" s="2"/>
    </row>
    <row r="127" spans="9:15">
      <c r="I127" s="2"/>
      <c r="K127" s="2"/>
      <c r="M127" s="2"/>
      <c r="O127" s="2"/>
    </row>
    <row r="128" spans="9:15">
      <c r="I128" s="2"/>
      <c r="K128" s="2"/>
      <c r="M128" s="2"/>
      <c r="O128" s="2"/>
    </row>
    <row r="129" spans="9:15">
      <c r="I129" s="2"/>
      <c r="K129" s="2"/>
      <c r="M129" s="2"/>
      <c r="O129" s="2"/>
    </row>
    <row r="130" spans="9:15">
      <c r="I130" s="2"/>
      <c r="K130" s="2"/>
      <c r="M130" s="2"/>
      <c r="O130" s="2"/>
    </row>
    <row r="131" spans="9:15">
      <c r="I131" s="2"/>
      <c r="K131" s="2"/>
      <c r="M131" s="2"/>
      <c r="O131" s="2"/>
    </row>
    <row r="132" spans="9:15">
      <c r="I132" s="2"/>
      <c r="K132" s="2"/>
      <c r="M132" s="2"/>
      <c r="O132" s="2"/>
    </row>
    <row r="133" spans="9:15">
      <c r="I133" s="2"/>
      <c r="K133" s="2"/>
      <c r="M133" s="2"/>
      <c r="O133" s="2"/>
    </row>
    <row r="134" spans="9:15">
      <c r="I134" s="2"/>
      <c r="K134" s="2"/>
      <c r="M134" s="2"/>
      <c r="O134" s="2"/>
    </row>
    <row r="135" spans="9:15">
      <c r="I135" s="2"/>
      <c r="K135" s="2"/>
      <c r="M135" s="2"/>
      <c r="O135" s="2"/>
    </row>
    <row r="136" spans="9:15">
      <c r="I136" s="2"/>
      <c r="K136" s="2"/>
      <c r="M136" s="2"/>
      <c r="O136" s="2"/>
    </row>
    <row r="137" spans="9:15">
      <c r="I137" s="2"/>
      <c r="K137" s="2"/>
      <c r="M137" s="2"/>
      <c r="O137" s="2"/>
    </row>
    <row r="138" spans="9:15">
      <c r="I138" s="2"/>
      <c r="K138" s="2"/>
      <c r="M138" s="2"/>
      <c r="O138" s="2"/>
    </row>
    <row r="139" spans="9:15">
      <c r="I139" s="2"/>
      <c r="K139" s="2"/>
      <c r="M139" s="2"/>
      <c r="O139" s="2"/>
    </row>
    <row r="140" spans="9:15">
      <c r="I140" s="2"/>
      <c r="K140" s="2"/>
      <c r="M140" s="2"/>
      <c r="O140" s="2"/>
    </row>
    <row r="141" spans="9:15">
      <c r="I141" s="2"/>
      <c r="K141" s="2"/>
      <c r="M141" s="2"/>
      <c r="O141" s="2"/>
    </row>
    <row r="142" spans="9:15">
      <c r="I142" s="2"/>
      <c r="K142" s="2"/>
      <c r="M142" s="2"/>
      <c r="O142" s="2"/>
    </row>
    <row r="143" spans="9:15">
      <c r="I143" s="2"/>
      <c r="K143" s="2"/>
      <c r="M143" s="2"/>
      <c r="O143" s="2"/>
    </row>
    <row r="144" spans="9:15">
      <c r="I144" s="2"/>
      <c r="K144" s="2"/>
      <c r="M144" s="2"/>
      <c r="O144" s="2"/>
    </row>
    <row r="145" spans="9:15">
      <c r="I145" s="2"/>
      <c r="K145" s="2"/>
      <c r="M145" s="2"/>
      <c r="O145" s="2"/>
    </row>
    <row r="146" spans="9:15">
      <c r="I146" s="2"/>
      <c r="K146" s="2"/>
      <c r="M146" s="2"/>
      <c r="O146" s="2"/>
    </row>
    <row r="147" spans="9:15">
      <c r="I147" s="2"/>
      <c r="K147" s="2"/>
      <c r="M147" s="2"/>
      <c r="O147" s="2"/>
    </row>
    <row r="148" spans="9:15">
      <c r="I148" s="2"/>
      <c r="K148" s="2"/>
      <c r="M148" s="2"/>
      <c r="O148" s="2"/>
    </row>
    <row r="149" spans="9:15">
      <c r="I149" s="2"/>
      <c r="K149" s="2"/>
      <c r="M149" s="2"/>
      <c r="O149" s="2"/>
    </row>
    <row r="150" spans="9:15">
      <c r="I150" s="2"/>
      <c r="K150" s="2"/>
      <c r="M150" s="2"/>
      <c r="O150" s="2"/>
    </row>
    <row r="151" spans="9:15">
      <c r="I151" s="2"/>
      <c r="K151" s="2"/>
      <c r="M151" s="2"/>
      <c r="O151" s="2"/>
    </row>
    <row r="152" spans="9:15">
      <c r="I152" s="2"/>
      <c r="K152" s="2"/>
      <c r="M152" s="2"/>
      <c r="O152" s="2"/>
    </row>
    <row r="153" spans="9:15">
      <c r="I153" s="2"/>
      <c r="K153" s="2"/>
      <c r="M153" s="2"/>
      <c r="O153" s="2"/>
    </row>
    <row r="154" spans="9:15">
      <c r="I154" s="2"/>
      <c r="K154" s="2"/>
      <c r="M154" s="2"/>
      <c r="O154" s="2"/>
    </row>
    <row r="155" spans="9:15">
      <c r="I155" s="2"/>
      <c r="K155" s="2"/>
      <c r="M155" s="2"/>
      <c r="O155" s="2"/>
    </row>
    <row r="156" spans="9:15">
      <c r="I156" s="2"/>
      <c r="K156" s="2"/>
      <c r="M156" s="2"/>
      <c r="O156" s="2"/>
    </row>
    <row r="157" spans="9:15">
      <c r="I157" s="2"/>
      <c r="K157" s="2"/>
      <c r="M157" s="2"/>
      <c r="O157" s="2"/>
    </row>
    <row r="158" spans="9:15">
      <c r="I158" s="2"/>
      <c r="K158" s="2"/>
      <c r="M158" s="2"/>
      <c r="O158" s="2"/>
    </row>
    <row r="159" spans="9:15">
      <c r="I159" s="2"/>
      <c r="K159" s="2"/>
      <c r="M159" s="2"/>
      <c r="O159" s="2"/>
    </row>
    <row r="160" spans="9:15">
      <c r="I160" s="2"/>
      <c r="K160" s="2"/>
      <c r="M160" s="2"/>
      <c r="O160" s="2"/>
    </row>
    <row r="161" spans="9:15">
      <c r="I161" s="2"/>
      <c r="K161" s="2"/>
      <c r="M161" s="2"/>
      <c r="O161" s="2"/>
    </row>
    <row r="162" spans="9:15">
      <c r="I162" s="2"/>
      <c r="K162" s="2"/>
      <c r="M162" s="2"/>
      <c r="O162" s="2"/>
    </row>
    <row r="163" spans="9:15">
      <c r="I163" s="2"/>
      <c r="K163" s="2"/>
      <c r="M163" s="2"/>
      <c r="O163" s="2"/>
    </row>
    <row r="164" spans="9:15">
      <c r="I164" s="2"/>
      <c r="K164" s="2"/>
      <c r="M164" s="2"/>
      <c r="O164" s="2"/>
    </row>
    <row r="165" spans="9:15">
      <c r="I165" s="2"/>
      <c r="K165" s="2"/>
      <c r="M165" s="2"/>
      <c r="O165" s="2"/>
    </row>
    <row r="166" spans="9:15">
      <c r="I166" s="2"/>
      <c r="K166" s="2"/>
      <c r="M166" s="2"/>
      <c r="O166" s="2"/>
    </row>
    <row r="167" spans="9:15">
      <c r="I167" s="2"/>
      <c r="K167" s="2"/>
      <c r="M167" s="2"/>
      <c r="O167" s="2"/>
    </row>
    <row r="168" spans="9:15">
      <c r="I168" s="2"/>
      <c r="K168" s="2"/>
      <c r="M168" s="2"/>
      <c r="O168" s="2"/>
    </row>
    <row r="169" spans="9:15">
      <c r="I169" s="2"/>
      <c r="K169" s="2"/>
      <c r="M169" s="2"/>
      <c r="O169" s="2"/>
    </row>
    <row r="170" spans="9:15">
      <c r="I170" s="2"/>
      <c r="K170" s="2"/>
      <c r="M170" s="2"/>
      <c r="O170" s="2"/>
    </row>
    <row r="171" spans="9:15">
      <c r="I171" s="2"/>
      <c r="K171" s="2"/>
      <c r="M171" s="2"/>
      <c r="O171" s="2"/>
    </row>
    <row r="172" spans="9:15">
      <c r="I172" s="2"/>
      <c r="K172" s="2"/>
      <c r="M172" s="2"/>
      <c r="O172" s="2"/>
    </row>
    <row r="173" spans="9:15">
      <c r="I173" s="2"/>
      <c r="K173" s="2"/>
      <c r="M173" s="2"/>
      <c r="O173" s="2"/>
    </row>
    <row r="174" spans="9:15">
      <c r="I174" s="2"/>
      <c r="K174" s="2"/>
      <c r="M174" s="2"/>
      <c r="O174" s="2"/>
    </row>
    <row r="175" spans="9:15">
      <c r="I175" s="2"/>
      <c r="K175" s="2"/>
      <c r="M175" s="2"/>
      <c r="O175" s="2"/>
    </row>
    <row r="176" spans="9:15">
      <c r="I176" s="2"/>
      <c r="K176" s="2"/>
      <c r="M176" s="2"/>
      <c r="O176" s="2"/>
    </row>
    <row r="177" spans="9:15">
      <c r="I177" s="2"/>
      <c r="K177" s="2"/>
      <c r="M177" s="2"/>
      <c r="O177" s="2"/>
    </row>
    <row r="178" spans="9:15">
      <c r="I178" s="2"/>
      <c r="K178" s="2"/>
      <c r="M178" s="2"/>
      <c r="O178" s="2"/>
    </row>
    <row r="179" spans="9:15">
      <c r="I179" s="2"/>
      <c r="K179" s="2"/>
      <c r="M179" s="2"/>
      <c r="O179" s="2"/>
    </row>
    <row r="180" spans="9:15">
      <c r="I180" s="2"/>
      <c r="K180" s="2"/>
      <c r="M180" s="2"/>
      <c r="O180" s="2"/>
    </row>
    <row r="181" spans="9:15">
      <c r="I181" s="2"/>
      <c r="K181" s="2"/>
      <c r="M181" s="2"/>
      <c r="O181" s="2"/>
    </row>
    <row r="182" spans="9:15">
      <c r="I182" s="2"/>
      <c r="K182" s="2"/>
      <c r="M182" s="2"/>
      <c r="O182" s="2"/>
    </row>
    <row r="183" spans="9:15">
      <c r="I183" s="2"/>
      <c r="K183" s="2"/>
      <c r="M183" s="2"/>
      <c r="O183" s="2"/>
    </row>
    <row r="184" spans="9:15">
      <c r="I184" s="2"/>
      <c r="K184" s="2"/>
      <c r="M184" s="2"/>
      <c r="O184" s="2"/>
    </row>
    <row r="185" spans="9:15">
      <c r="I185" s="2"/>
      <c r="K185" s="2"/>
      <c r="M185" s="2"/>
      <c r="O185" s="2"/>
    </row>
    <row r="186" spans="9:15">
      <c r="I186" s="2"/>
      <c r="K186" s="2"/>
      <c r="M186" s="2"/>
      <c r="O186" s="2"/>
    </row>
    <row r="187" spans="9:15">
      <c r="I187" s="2"/>
      <c r="K187" s="2"/>
      <c r="M187" s="2"/>
      <c r="O187" s="2"/>
    </row>
    <row r="188" spans="9:15">
      <c r="I188" s="2"/>
      <c r="K188" s="2"/>
      <c r="M188" s="2"/>
      <c r="O188" s="2"/>
    </row>
    <row r="189" spans="9:15">
      <c r="I189" s="2"/>
      <c r="K189" s="2"/>
      <c r="M189" s="2"/>
      <c r="O189" s="2"/>
    </row>
    <row r="190" spans="9:15">
      <c r="I190" s="2"/>
      <c r="K190" s="2"/>
      <c r="M190" s="2"/>
      <c r="O190" s="2"/>
    </row>
    <row r="191" spans="9:15">
      <c r="I191" s="2"/>
      <c r="K191" s="2"/>
      <c r="M191" s="2"/>
      <c r="O191" s="2"/>
    </row>
    <row r="192" spans="9:15">
      <c r="I192" s="2"/>
      <c r="K192" s="2"/>
      <c r="M192" s="2"/>
      <c r="O192" s="2"/>
    </row>
    <row r="193" spans="9:15">
      <c r="I193" s="2"/>
      <c r="K193" s="2"/>
      <c r="M193" s="2"/>
      <c r="O193" s="2"/>
    </row>
    <row r="194" spans="9:15">
      <c r="I194" s="2"/>
      <c r="K194" s="2"/>
      <c r="M194" s="2"/>
      <c r="O194" s="2"/>
    </row>
    <row r="195" spans="9:15">
      <c r="I195" s="2"/>
      <c r="K195" s="2"/>
      <c r="M195" s="2"/>
      <c r="O195" s="2"/>
    </row>
    <row r="196" spans="9:15">
      <c r="I196" s="2"/>
      <c r="K196" s="2"/>
      <c r="M196" s="2"/>
      <c r="O196" s="2"/>
    </row>
    <row r="197" spans="9:15">
      <c r="I197" s="2"/>
      <c r="K197" s="2"/>
      <c r="M197" s="2"/>
      <c r="O197" s="2"/>
    </row>
    <row r="198" spans="9:15">
      <c r="I198" s="2"/>
      <c r="K198" s="2"/>
      <c r="M198" s="2"/>
      <c r="O198" s="2"/>
    </row>
    <row r="199" spans="9:15">
      <c r="I199" s="2"/>
      <c r="K199" s="2"/>
      <c r="M199" s="2"/>
      <c r="O199" s="2"/>
    </row>
    <row r="200" spans="9:15">
      <c r="I200" s="2"/>
      <c r="K200" s="2"/>
      <c r="M200" s="2"/>
      <c r="O200" s="2"/>
    </row>
    <row r="201" spans="9:15">
      <c r="I201" s="2"/>
      <c r="K201" s="2"/>
      <c r="M201" s="2"/>
      <c r="O201" s="2"/>
    </row>
    <row r="202" spans="9:15">
      <c r="I202" s="2"/>
      <c r="K202" s="2"/>
      <c r="M202" s="2"/>
      <c r="O202" s="2"/>
    </row>
    <row r="203" spans="9:15">
      <c r="I203" s="2"/>
      <c r="K203" s="2"/>
      <c r="M203" s="2"/>
      <c r="O203" s="2"/>
    </row>
    <row r="204" spans="9:15">
      <c r="I204" s="2"/>
      <c r="K204" s="2"/>
      <c r="M204" s="2"/>
      <c r="O204" s="2"/>
    </row>
    <row r="205" spans="9:15">
      <c r="I205" s="2"/>
      <c r="K205" s="2"/>
      <c r="M205" s="2"/>
      <c r="O205" s="2"/>
    </row>
    <row r="206" spans="9:15">
      <c r="I206" s="2"/>
      <c r="K206" s="2"/>
      <c r="M206" s="2"/>
      <c r="O206" s="2"/>
    </row>
    <row r="207" spans="9:15">
      <c r="I207" s="2"/>
      <c r="K207" s="2"/>
      <c r="M207" s="2"/>
      <c r="O207" s="2"/>
    </row>
    <row r="208" spans="9:15">
      <c r="I208" s="2"/>
      <c r="K208" s="2"/>
      <c r="M208" s="2"/>
      <c r="O208" s="2"/>
    </row>
    <row r="209" spans="9:15">
      <c r="I209" s="2"/>
      <c r="K209" s="2"/>
      <c r="M209" s="2"/>
      <c r="O209" s="2"/>
    </row>
    <row r="210" spans="9:15">
      <c r="I210" s="2"/>
      <c r="K210" s="2"/>
      <c r="M210" s="2"/>
      <c r="O210" s="2"/>
    </row>
    <row r="211" spans="9:15">
      <c r="I211" s="2"/>
      <c r="K211" s="2"/>
      <c r="M211" s="2"/>
      <c r="O211" s="2"/>
    </row>
    <row r="212" spans="9:15">
      <c r="I212" s="2"/>
      <c r="K212" s="2"/>
      <c r="M212" s="2"/>
      <c r="O212" s="2"/>
    </row>
    <row r="213" spans="9:15">
      <c r="I213" s="2"/>
      <c r="K213" s="2"/>
      <c r="M213" s="2"/>
      <c r="O213" s="2"/>
    </row>
    <row r="214" spans="9:15">
      <c r="I214" s="2"/>
      <c r="K214" s="2"/>
      <c r="M214" s="2"/>
      <c r="O214" s="2"/>
    </row>
    <row r="215" spans="9:15">
      <c r="I215" s="2"/>
      <c r="K215" s="2"/>
      <c r="M215" s="2"/>
      <c r="O215" s="2"/>
    </row>
    <row r="216" spans="9:15">
      <c r="I216" s="2"/>
      <c r="K216" s="2"/>
      <c r="M216" s="2"/>
      <c r="O216" s="2"/>
    </row>
    <row r="217" spans="9:15">
      <c r="I217" s="2"/>
      <c r="K217" s="2"/>
      <c r="M217" s="2"/>
      <c r="O217" s="2"/>
    </row>
    <row r="218" spans="9:15">
      <c r="I218" s="2"/>
      <c r="K218" s="2"/>
      <c r="M218" s="2"/>
      <c r="O218" s="2"/>
    </row>
    <row r="219" spans="9:15">
      <c r="I219" s="2"/>
      <c r="K219" s="2"/>
      <c r="M219" s="2"/>
      <c r="O219" s="2"/>
    </row>
    <row r="220" spans="9:15">
      <c r="I220" s="2"/>
      <c r="K220" s="2"/>
      <c r="M220" s="2"/>
      <c r="O220" s="2"/>
    </row>
    <row r="221" spans="9:15">
      <c r="I221" s="2"/>
      <c r="K221" s="2"/>
      <c r="M221" s="2"/>
      <c r="O221" s="2"/>
    </row>
    <row r="222" spans="9:15">
      <c r="I222" s="2"/>
      <c r="K222" s="2"/>
      <c r="M222" s="2"/>
      <c r="O222" s="2"/>
    </row>
    <row r="223" spans="9:15">
      <c r="I223" s="2"/>
      <c r="K223" s="2"/>
      <c r="M223" s="2"/>
      <c r="O223" s="2"/>
    </row>
    <row r="224" spans="9:15">
      <c r="I224" s="2"/>
      <c r="K224" s="2"/>
      <c r="M224" s="2"/>
      <c r="O224" s="2"/>
    </row>
    <row r="225" spans="9:15">
      <c r="I225" s="2"/>
      <c r="K225" s="2"/>
      <c r="M225" s="2"/>
      <c r="O225" s="2"/>
    </row>
    <row r="226" spans="9:15">
      <c r="I226" s="2"/>
      <c r="K226" s="2"/>
      <c r="M226" s="2"/>
      <c r="O226" s="2"/>
    </row>
    <row r="227" spans="9:15">
      <c r="I227" s="2"/>
      <c r="K227" s="2"/>
      <c r="M227" s="2"/>
      <c r="O227" s="2"/>
    </row>
    <row r="228" spans="9:15">
      <c r="I228" s="2"/>
      <c r="K228" s="2"/>
      <c r="M228" s="2"/>
      <c r="O228" s="2"/>
    </row>
    <row r="229" spans="9:15">
      <c r="I229" s="2"/>
      <c r="K229" s="2"/>
      <c r="M229" s="2"/>
      <c r="O229" s="2"/>
    </row>
    <row r="230" spans="9:15">
      <c r="I230" s="2"/>
      <c r="K230" s="2"/>
      <c r="M230" s="2"/>
      <c r="O230" s="2"/>
    </row>
    <row r="231" spans="9:15">
      <c r="I231" s="2"/>
      <c r="K231" s="2"/>
      <c r="M231" s="2"/>
      <c r="O231" s="2"/>
    </row>
    <row r="232" spans="9:15">
      <c r="I232" s="2"/>
      <c r="K232" s="2"/>
      <c r="M232" s="2"/>
      <c r="O232" s="2"/>
    </row>
    <row r="233" spans="9:15">
      <c r="I233" s="2"/>
      <c r="K233" s="2"/>
      <c r="M233" s="2"/>
      <c r="O233" s="2"/>
    </row>
    <row r="234" spans="9:15">
      <c r="I234" s="2"/>
      <c r="K234" s="2"/>
      <c r="M234" s="2"/>
      <c r="O234" s="2"/>
    </row>
    <row r="235" spans="9:15">
      <c r="I235" s="2"/>
      <c r="K235" s="2"/>
      <c r="M235" s="2"/>
      <c r="O235" s="2"/>
    </row>
    <row r="236" spans="9:15">
      <c r="I236" s="2"/>
      <c r="K236" s="2"/>
      <c r="M236" s="2"/>
      <c r="O236" s="2"/>
    </row>
    <row r="237" spans="9:15">
      <c r="I237" s="2"/>
      <c r="K237" s="2"/>
      <c r="M237" s="2"/>
      <c r="O237" s="2"/>
    </row>
    <row r="238" spans="9:15">
      <c r="I238" s="2"/>
      <c r="K238" s="2"/>
      <c r="M238" s="2"/>
      <c r="O238" s="2"/>
    </row>
    <row r="239" spans="9:15">
      <c r="I239" s="2"/>
      <c r="K239" s="2"/>
      <c r="M239" s="2"/>
      <c r="O239" s="2"/>
    </row>
    <row r="240" spans="9:15">
      <c r="I240" s="2"/>
      <c r="K240" s="2"/>
      <c r="M240" s="2"/>
      <c r="O240" s="2"/>
    </row>
    <row r="241" spans="9:15">
      <c r="I241" s="2"/>
      <c r="K241" s="2"/>
      <c r="M241" s="2"/>
      <c r="O241" s="2"/>
    </row>
    <row r="242" spans="9:15">
      <c r="I242" s="2"/>
      <c r="K242" s="2"/>
      <c r="M242" s="2"/>
      <c r="O242" s="2"/>
    </row>
    <row r="243" spans="9:15">
      <c r="I243" s="2"/>
      <c r="K243" s="2"/>
      <c r="M243" s="2"/>
      <c r="O243" s="2"/>
    </row>
    <row r="244" spans="9:15">
      <c r="I244" s="2"/>
      <c r="K244" s="2"/>
      <c r="M244" s="2"/>
      <c r="O244" s="2"/>
    </row>
    <row r="245" spans="9:15">
      <c r="I245" s="2"/>
      <c r="K245" s="2"/>
      <c r="M245" s="2"/>
      <c r="O245" s="2"/>
    </row>
    <row r="246" spans="9:15">
      <c r="I246" s="2"/>
      <c r="K246" s="2"/>
      <c r="M246" s="2"/>
      <c r="O246" s="2"/>
    </row>
    <row r="247" spans="9:15">
      <c r="I247" s="2"/>
      <c r="K247" s="2"/>
      <c r="M247" s="2"/>
      <c r="O247" s="2"/>
    </row>
    <row r="248" spans="9:15">
      <c r="I248" s="2"/>
      <c r="K248" s="2"/>
      <c r="M248" s="2"/>
      <c r="O248" s="2"/>
    </row>
    <row r="249" spans="9:15">
      <c r="I249" s="2"/>
      <c r="K249" s="2"/>
      <c r="M249" s="2"/>
      <c r="O249" s="2"/>
    </row>
    <row r="250" spans="9:15">
      <c r="I250" s="2"/>
      <c r="K250" s="2"/>
      <c r="M250" s="2"/>
      <c r="O250" s="2"/>
    </row>
    <row r="251" spans="9:15">
      <c r="I251" s="2"/>
      <c r="K251" s="2"/>
      <c r="M251" s="2"/>
      <c r="O251" s="2"/>
    </row>
    <row r="252" spans="9:15">
      <c r="I252" s="2"/>
      <c r="K252" s="2"/>
      <c r="M252" s="2"/>
      <c r="O252" s="2"/>
    </row>
    <row r="253" spans="9:15">
      <c r="I253" s="2"/>
      <c r="K253" s="2"/>
      <c r="M253" s="2"/>
      <c r="O253" s="2"/>
    </row>
    <row r="254" spans="9:15">
      <c r="I254" s="2"/>
      <c r="K254" s="2"/>
      <c r="M254" s="2"/>
      <c r="O254" s="2"/>
    </row>
    <row r="255" spans="9:15">
      <c r="I255" s="2"/>
      <c r="K255" s="2"/>
      <c r="M255" s="2"/>
      <c r="O255" s="2"/>
    </row>
    <row r="256" spans="9:15">
      <c r="I256" s="2"/>
      <c r="K256" s="2"/>
      <c r="M256" s="2"/>
      <c r="O256" s="2"/>
    </row>
    <row r="257" spans="9:15">
      <c r="I257" s="2"/>
      <c r="K257" s="2"/>
      <c r="M257" s="2"/>
      <c r="O257" s="2"/>
    </row>
    <row r="258" spans="9:15">
      <c r="I258" s="2"/>
      <c r="K258" s="2"/>
      <c r="M258" s="2"/>
      <c r="O258" s="2"/>
    </row>
    <row r="259" spans="9:15">
      <c r="I259" s="2"/>
      <c r="K259" s="2"/>
      <c r="M259" s="2"/>
      <c r="O259" s="2"/>
    </row>
    <row r="260" spans="9:15">
      <c r="I260" s="2"/>
      <c r="K260" s="2"/>
      <c r="M260" s="2"/>
      <c r="O260" s="2"/>
    </row>
    <row r="261" spans="9:15">
      <c r="I261" s="2"/>
      <c r="K261" s="2"/>
      <c r="M261" s="2"/>
      <c r="O261" s="2"/>
    </row>
    <row r="262" spans="9:15">
      <c r="I262" s="2"/>
      <c r="K262" s="2"/>
      <c r="M262" s="2"/>
      <c r="O262" s="2"/>
    </row>
    <row r="263" spans="9:15">
      <c r="I263" s="2"/>
      <c r="K263" s="2"/>
      <c r="M263" s="2"/>
      <c r="O263" s="2"/>
    </row>
    <row r="264" spans="9:15">
      <c r="I264" s="2"/>
      <c r="K264" s="2"/>
      <c r="M264" s="2"/>
      <c r="O264" s="2"/>
    </row>
    <row r="265" spans="9:15">
      <c r="I265" s="2"/>
      <c r="K265" s="2"/>
      <c r="M265" s="2"/>
      <c r="O265" s="2"/>
    </row>
    <row r="266" spans="9:15">
      <c r="I266" s="2"/>
      <c r="K266" s="2"/>
      <c r="M266" s="2"/>
      <c r="O266" s="2"/>
    </row>
    <row r="267" spans="9:15">
      <c r="I267" s="2"/>
      <c r="K267" s="2"/>
      <c r="M267" s="2"/>
      <c r="O267" s="2"/>
    </row>
    <row r="268" spans="9:15">
      <c r="I268" s="2"/>
      <c r="K268" s="2"/>
      <c r="M268" s="2"/>
      <c r="O268" s="2"/>
    </row>
    <row r="269" spans="9:15">
      <c r="I269" s="2"/>
      <c r="K269" s="2"/>
      <c r="M269" s="2"/>
      <c r="O269" s="2"/>
    </row>
    <row r="270" spans="9:15">
      <c r="I270" s="2"/>
      <c r="K270" s="2"/>
      <c r="M270" s="2"/>
      <c r="O270" s="2"/>
    </row>
    <row r="271" spans="9:15">
      <c r="I271" s="2"/>
      <c r="K271" s="2"/>
      <c r="M271" s="2"/>
      <c r="O271" s="2"/>
    </row>
    <row r="272" spans="9:15">
      <c r="I272" s="2"/>
      <c r="K272" s="2"/>
      <c r="M272" s="2"/>
      <c r="O272" s="2"/>
    </row>
    <row r="273" spans="9:15">
      <c r="I273" s="2"/>
      <c r="K273" s="2"/>
      <c r="M273" s="2"/>
      <c r="O273" s="2"/>
    </row>
    <row r="274" spans="9:15">
      <c r="I274" s="2"/>
      <c r="K274" s="2"/>
      <c r="M274" s="2"/>
      <c r="O274" s="2"/>
    </row>
    <row r="275" spans="9:15">
      <c r="I275" s="2"/>
      <c r="K275" s="2"/>
      <c r="M275" s="2"/>
      <c r="O275" s="2"/>
    </row>
    <row r="276" spans="9:15">
      <c r="I276" s="2"/>
      <c r="K276" s="2"/>
      <c r="M276" s="2"/>
      <c r="O276" s="2"/>
    </row>
    <row r="277" spans="9:15">
      <c r="I277" s="2"/>
      <c r="K277" s="2"/>
      <c r="M277" s="2"/>
      <c r="O277" s="2"/>
    </row>
    <row r="278" spans="9:15">
      <c r="I278" s="2"/>
      <c r="K278" s="2"/>
      <c r="M278" s="2"/>
      <c r="O278" s="2"/>
    </row>
    <row r="279" spans="9:15">
      <c r="I279" s="2"/>
      <c r="K279" s="2"/>
      <c r="M279" s="2"/>
      <c r="O279" s="2"/>
    </row>
    <row r="280" spans="9:15">
      <c r="I280" s="2"/>
      <c r="K280" s="2"/>
      <c r="M280" s="2"/>
      <c r="O280" s="2"/>
    </row>
    <row r="281" spans="9:15">
      <c r="I281" s="2"/>
      <c r="K281" s="2"/>
      <c r="M281" s="2"/>
      <c r="O281" s="2"/>
    </row>
    <row r="282" spans="9:15">
      <c r="I282" s="2"/>
      <c r="K282" s="2"/>
      <c r="M282" s="2"/>
      <c r="O282" s="2"/>
    </row>
    <row r="283" spans="9:15">
      <c r="I283" s="2"/>
      <c r="K283" s="2"/>
      <c r="M283" s="2"/>
      <c r="O283" s="2"/>
    </row>
    <row r="284" spans="9:15">
      <c r="I284" s="2"/>
      <c r="K284" s="2"/>
      <c r="M284" s="2"/>
      <c r="O284" s="2"/>
    </row>
    <row r="285" spans="9:15">
      <c r="I285" s="2"/>
      <c r="K285" s="2"/>
      <c r="M285" s="2"/>
      <c r="O285" s="2"/>
    </row>
    <row r="286" spans="9:15">
      <c r="I286" s="2"/>
      <c r="K286" s="2"/>
      <c r="M286" s="2"/>
      <c r="O286" s="2"/>
    </row>
    <row r="287" spans="9:15">
      <c r="I287" s="2"/>
      <c r="K287" s="2"/>
      <c r="M287" s="2"/>
      <c r="O287" s="2"/>
    </row>
    <row r="288" spans="9:15">
      <c r="I288" s="2"/>
      <c r="K288" s="2"/>
      <c r="M288" s="2"/>
      <c r="O288" s="2"/>
    </row>
    <row r="289" spans="9:15">
      <c r="I289" s="2"/>
      <c r="K289" s="2"/>
      <c r="M289" s="2"/>
      <c r="O289" s="2"/>
    </row>
    <row r="290" spans="9:15">
      <c r="I290" s="2"/>
      <c r="K290" s="2"/>
      <c r="M290" s="2"/>
      <c r="O290" s="2"/>
    </row>
    <row r="291" spans="9:15">
      <c r="I291" s="2"/>
      <c r="K291" s="2"/>
      <c r="M291" s="2"/>
      <c r="O291" s="2"/>
    </row>
    <row r="292" spans="9:15">
      <c r="I292" s="2"/>
      <c r="K292" s="2"/>
      <c r="M292" s="2"/>
      <c r="O292" s="2"/>
    </row>
    <row r="293" spans="9:15">
      <c r="I293" s="2"/>
      <c r="K293" s="2"/>
      <c r="M293" s="2"/>
      <c r="O293" s="2"/>
    </row>
    <row r="294" spans="9:15">
      <c r="I294" s="2"/>
      <c r="K294" s="2"/>
      <c r="M294" s="2"/>
      <c r="O294" s="2"/>
    </row>
    <row r="295" spans="9:15">
      <c r="I295" s="2"/>
      <c r="K295" s="2"/>
      <c r="M295" s="2"/>
      <c r="O295" s="2"/>
    </row>
    <row r="296" spans="9:15">
      <c r="I296" s="2"/>
      <c r="K296" s="2"/>
      <c r="M296" s="2"/>
      <c r="O296" s="2"/>
    </row>
    <row r="297" spans="9:15">
      <c r="I297" s="2"/>
      <c r="K297" s="2"/>
      <c r="M297" s="2"/>
      <c r="O297" s="2"/>
    </row>
    <row r="298" spans="9:15">
      <c r="I298" s="2"/>
      <c r="K298" s="2"/>
      <c r="M298" s="2"/>
      <c r="O298" s="2"/>
    </row>
    <row r="299" spans="9:15">
      <c r="I299" s="2"/>
      <c r="K299" s="2"/>
      <c r="M299" s="2"/>
      <c r="O299" s="2"/>
    </row>
    <row r="300" spans="9:15">
      <c r="I300" s="2"/>
      <c r="K300" s="2"/>
      <c r="M300" s="2"/>
      <c r="O300" s="2"/>
    </row>
    <row r="301" spans="9:15">
      <c r="I301" s="2"/>
      <c r="K301" s="2"/>
      <c r="M301" s="2"/>
      <c r="O301" s="2"/>
    </row>
    <row r="302" spans="9:15">
      <c r="I302" s="2"/>
      <c r="K302" s="2"/>
      <c r="M302" s="2"/>
      <c r="O302" s="2"/>
    </row>
    <row r="303" spans="9:15">
      <c r="I303" s="2"/>
      <c r="K303" s="2"/>
      <c r="M303" s="2"/>
      <c r="O303" s="2"/>
    </row>
    <row r="304" spans="9:15">
      <c r="I304" s="2"/>
      <c r="K304" s="2"/>
      <c r="M304" s="2"/>
      <c r="O304" s="2"/>
    </row>
    <row r="305" spans="9:15">
      <c r="I305" s="2"/>
      <c r="K305" s="2"/>
      <c r="M305" s="2"/>
      <c r="O305" s="2"/>
    </row>
    <row r="306" spans="9:15">
      <c r="I306" s="2"/>
      <c r="K306" s="2"/>
      <c r="M306" s="2"/>
      <c r="O306" s="2"/>
    </row>
    <row r="307" spans="9:15">
      <c r="I307" s="2"/>
      <c r="K307" s="2"/>
      <c r="M307" s="2"/>
      <c r="O307" s="2"/>
    </row>
    <row r="308" spans="9:15">
      <c r="I308" s="2"/>
      <c r="K308" s="2"/>
      <c r="M308" s="2"/>
      <c r="O308" s="2"/>
    </row>
    <row r="309" spans="9:15">
      <c r="I309" s="2"/>
      <c r="K309" s="2"/>
      <c r="M309" s="2"/>
      <c r="O309" s="2"/>
    </row>
    <row r="310" spans="9:15">
      <c r="I310" s="2"/>
      <c r="K310" s="2"/>
      <c r="M310" s="2"/>
      <c r="O310" s="2"/>
    </row>
    <row r="311" spans="9:15">
      <c r="I311" s="2"/>
      <c r="K311" s="2"/>
      <c r="M311" s="2"/>
      <c r="O311" s="2"/>
    </row>
    <row r="312" spans="9:15">
      <c r="I312" s="2"/>
      <c r="K312" s="2"/>
      <c r="M312" s="2"/>
      <c r="O312" s="2"/>
    </row>
    <row r="313" spans="9:15">
      <c r="I313" s="2"/>
      <c r="K313" s="2"/>
      <c r="M313" s="2"/>
      <c r="O313" s="2"/>
    </row>
    <row r="314" spans="9:15">
      <c r="I314" s="2"/>
      <c r="K314" s="2"/>
      <c r="M314" s="2"/>
      <c r="O314" s="2"/>
    </row>
    <row r="315" spans="9:15">
      <c r="I315" s="2"/>
      <c r="K315" s="2"/>
      <c r="M315" s="2"/>
      <c r="O315" s="2"/>
    </row>
    <row r="316" spans="9:15">
      <c r="I316" s="2"/>
      <c r="K316" s="2"/>
      <c r="M316" s="2"/>
      <c r="O316" s="2"/>
    </row>
    <row r="317" spans="9:15">
      <c r="I317" s="2"/>
      <c r="K317" s="2"/>
      <c r="M317" s="2"/>
      <c r="O317" s="2"/>
    </row>
    <row r="318" spans="9:15">
      <c r="I318" s="2"/>
      <c r="K318" s="2"/>
      <c r="M318" s="2"/>
      <c r="O318" s="2"/>
    </row>
    <row r="319" spans="9:15">
      <c r="I319" s="2"/>
      <c r="K319" s="2"/>
      <c r="M319" s="2"/>
      <c r="O319" s="2"/>
    </row>
    <row r="320" spans="9:15">
      <c r="I320" s="2"/>
      <c r="K320" s="2"/>
      <c r="M320" s="2"/>
      <c r="O320" s="2"/>
    </row>
    <row r="321" spans="9:15">
      <c r="I321" s="2"/>
      <c r="K321" s="2"/>
      <c r="M321" s="2"/>
      <c r="O321" s="2"/>
    </row>
    <row r="322" spans="9:15">
      <c r="I322" s="2"/>
      <c r="K322" s="2"/>
      <c r="M322" s="2"/>
      <c r="O322" s="2"/>
    </row>
    <row r="323" spans="9:15">
      <c r="I323" s="2"/>
      <c r="K323" s="2"/>
      <c r="M323" s="2"/>
      <c r="O323" s="2"/>
    </row>
    <row r="324" spans="9:15">
      <c r="I324" s="2"/>
      <c r="K324" s="2"/>
      <c r="M324" s="2"/>
      <c r="O324" s="2"/>
    </row>
    <row r="325" spans="9:15">
      <c r="I325" s="2"/>
      <c r="K325" s="2"/>
      <c r="M325" s="2"/>
      <c r="O325" s="2"/>
    </row>
    <row r="326" spans="9:15">
      <c r="I326" s="2"/>
      <c r="K326" s="2"/>
      <c r="M326" s="2"/>
      <c r="O326" s="2"/>
    </row>
    <row r="327" spans="9:15">
      <c r="I327" s="2"/>
      <c r="K327" s="2"/>
      <c r="M327" s="2"/>
      <c r="O327" s="2"/>
    </row>
    <row r="328" spans="9:15">
      <c r="I328" s="2"/>
      <c r="K328" s="2"/>
      <c r="M328" s="2"/>
      <c r="O328" s="2"/>
    </row>
    <row r="329" spans="9:15">
      <c r="I329" s="2"/>
      <c r="K329" s="2"/>
      <c r="M329" s="2"/>
      <c r="O329" s="2"/>
    </row>
    <row r="330" spans="9:15">
      <c r="I330" s="2"/>
      <c r="K330" s="2"/>
      <c r="M330" s="2"/>
      <c r="O330" s="2"/>
    </row>
    <row r="331" spans="9:15">
      <c r="I331" s="2"/>
      <c r="K331" s="2"/>
      <c r="M331" s="2"/>
      <c r="O331" s="2"/>
    </row>
    <row r="332" spans="9:15">
      <c r="I332" s="2"/>
      <c r="K332" s="2"/>
      <c r="M332" s="2"/>
      <c r="O332" s="2"/>
    </row>
    <row r="333" spans="9:15">
      <c r="I333" s="2"/>
      <c r="K333" s="2"/>
      <c r="M333" s="2"/>
      <c r="O333" s="2"/>
    </row>
    <row r="334" spans="9:15">
      <c r="I334" s="2"/>
      <c r="K334" s="2"/>
      <c r="M334" s="2"/>
      <c r="O334" s="2"/>
    </row>
    <row r="335" spans="9:15">
      <c r="I335" s="2"/>
      <c r="K335" s="2"/>
      <c r="M335" s="2"/>
      <c r="O335" s="2"/>
    </row>
    <row r="336" spans="9:15">
      <c r="I336" s="2"/>
      <c r="K336" s="2"/>
      <c r="M336" s="2"/>
      <c r="O336" s="2"/>
    </row>
    <row r="337" spans="9:15">
      <c r="I337" s="2"/>
      <c r="K337" s="2"/>
      <c r="M337" s="2"/>
      <c r="O337" s="2"/>
    </row>
    <row r="338" spans="9:15">
      <c r="I338" s="2"/>
      <c r="K338" s="2"/>
      <c r="M338" s="2"/>
      <c r="O338" s="2"/>
    </row>
    <row r="339" spans="9:15">
      <c r="I339" s="2"/>
      <c r="K339" s="2"/>
      <c r="M339" s="2"/>
      <c r="O339" s="2"/>
    </row>
    <row r="340" spans="9:15">
      <c r="I340" s="2"/>
      <c r="K340" s="2"/>
      <c r="M340" s="2"/>
      <c r="O340" s="2"/>
    </row>
    <row r="341" spans="9:15">
      <c r="I341" s="2"/>
      <c r="K341" s="2"/>
      <c r="M341" s="2"/>
      <c r="O341" s="2"/>
    </row>
    <row r="342" spans="9:15">
      <c r="I342" s="2"/>
      <c r="K342" s="2"/>
      <c r="M342" s="2"/>
      <c r="O342" s="2"/>
    </row>
    <row r="343" spans="9:15">
      <c r="I343" s="2"/>
      <c r="K343" s="2"/>
      <c r="M343" s="2"/>
      <c r="O343" s="2"/>
    </row>
    <row r="344" spans="9:15">
      <c r="I344" s="2"/>
      <c r="K344" s="2"/>
      <c r="M344" s="2"/>
      <c r="O344" s="2"/>
    </row>
    <row r="345" spans="9:15">
      <c r="I345" s="2"/>
      <c r="K345" s="2"/>
      <c r="M345" s="2"/>
      <c r="O345" s="2"/>
    </row>
    <row r="346" spans="9:15">
      <c r="I346" s="2"/>
      <c r="K346" s="2"/>
      <c r="M346" s="2"/>
      <c r="O346" s="2"/>
    </row>
    <row r="347" spans="9:15">
      <c r="I347" s="2"/>
      <c r="K347" s="2"/>
      <c r="M347" s="2"/>
      <c r="O347" s="2"/>
    </row>
    <row r="348" spans="9:15">
      <c r="I348" s="2"/>
      <c r="K348" s="2"/>
      <c r="M348" s="2"/>
      <c r="O348" s="2"/>
    </row>
    <row r="349" spans="9:15">
      <c r="I349" s="2"/>
      <c r="K349" s="2"/>
      <c r="M349" s="2"/>
      <c r="O349" s="2"/>
    </row>
    <row r="350" spans="9:15">
      <c r="I350" s="2"/>
      <c r="K350" s="2"/>
      <c r="M350" s="2"/>
      <c r="O350" s="2"/>
    </row>
    <row r="351" spans="9:15">
      <c r="I351" s="2"/>
      <c r="K351" s="2"/>
      <c r="M351" s="2"/>
      <c r="O351" s="2"/>
    </row>
    <row r="352" spans="9:15">
      <c r="I352" s="2"/>
      <c r="K352" s="2"/>
      <c r="M352" s="2"/>
      <c r="O352" s="2"/>
    </row>
    <row r="353" spans="9:15">
      <c r="I353" s="2"/>
      <c r="K353" s="2"/>
      <c r="M353" s="2"/>
      <c r="O353" s="2"/>
    </row>
    <row r="354" spans="9:15">
      <c r="I354" s="2"/>
      <c r="K354" s="2"/>
      <c r="M354" s="2"/>
      <c r="O354" s="2"/>
    </row>
    <row r="355" spans="9:15">
      <c r="I355" s="2"/>
      <c r="K355" s="2"/>
      <c r="M355" s="2"/>
      <c r="O355" s="2"/>
    </row>
    <row r="356" spans="9:15">
      <c r="I356" s="2"/>
      <c r="K356" s="2"/>
      <c r="M356" s="2"/>
      <c r="O356" s="2"/>
    </row>
    <row r="357" spans="9:15">
      <c r="I357" s="2"/>
      <c r="K357" s="2"/>
      <c r="M357" s="2"/>
      <c r="O357" s="2"/>
    </row>
    <row r="358" spans="9:15">
      <c r="I358" s="2"/>
      <c r="K358" s="2"/>
      <c r="M358" s="2"/>
      <c r="O358" s="2"/>
    </row>
    <row r="359" spans="9:15">
      <c r="I359" s="2"/>
      <c r="K359" s="2"/>
      <c r="M359" s="2"/>
      <c r="O359" s="2"/>
    </row>
    <row r="360" spans="9:15">
      <c r="I360" s="2"/>
      <c r="K360" s="2"/>
      <c r="M360" s="2"/>
      <c r="O360" s="2"/>
    </row>
    <row r="361" spans="9:15">
      <c r="I361" s="2"/>
      <c r="K361" s="2"/>
      <c r="M361" s="2"/>
      <c r="O361" s="2"/>
    </row>
    <row r="362" spans="9:15">
      <c r="I362" s="2"/>
      <c r="K362" s="2"/>
      <c r="M362" s="2"/>
      <c r="O362" s="2"/>
    </row>
    <row r="363" spans="9:15">
      <c r="I363" s="2"/>
      <c r="K363" s="2"/>
      <c r="M363" s="2"/>
      <c r="O363" s="2"/>
    </row>
    <row r="364" spans="9:15">
      <c r="I364" s="2"/>
      <c r="K364" s="2"/>
      <c r="M364" s="2"/>
      <c r="O364" s="2"/>
    </row>
    <row r="365" spans="9:15">
      <c r="I365" s="2"/>
      <c r="K365" s="2"/>
      <c r="M365" s="2"/>
      <c r="O365" s="2"/>
    </row>
    <row r="366" spans="9:15">
      <c r="I366" s="2"/>
      <c r="K366" s="2"/>
      <c r="M366" s="2"/>
      <c r="O366" s="2"/>
    </row>
    <row r="367" spans="9:15">
      <c r="I367" s="2"/>
      <c r="K367" s="2"/>
      <c r="M367" s="2"/>
      <c r="O367" s="2"/>
    </row>
    <row r="368" spans="9:15">
      <c r="I368" s="2"/>
      <c r="K368" s="2"/>
      <c r="M368" s="2"/>
      <c r="O368" s="2"/>
    </row>
    <row r="369" spans="9:15">
      <c r="I369" s="2"/>
      <c r="K369" s="2"/>
      <c r="M369" s="2"/>
      <c r="O369" s="2"/>
    </row>
    <row r="370" spans="9:15">
      <c r="I370" s="2"/>
      <c r="K370" s="2"/>
      <c r="M370" s="2"/>
      <c r="O370" s="2"/>
    </row>
    <row r="371" spans="9:15">
      <c r="I371" s="2"/>
      <c r="K371" s="2"/>
      <c r="M371" s="2"/>
      <c r="O371" s="2"/>
    </row>
    <row r="372" spans="9:15">
      <c r="I372" s="2"/>
      <c r="K372" s="2"/>
      <c r="M372" s="2"/>
      <c r="O372" s="2"/>
    </row>
    <row r="373" spans="9:15">
      <c r="I373" s="2"/>
      <c r="K373" s="2"/>
      <c r="M373" s="2"/>
      <c r="O373" s="2"/>
    </row>
    <row r="374" spans="9:15">
      <c r="I374" s="2"/>
      <c r="K374" s="2"/>
      <c r="M374" s="2"/>
      <c r="O374" s="2"/>
    </row>
    <row r="375" spans="9:15">
      <c r="I375" s="2"/>
      <c r="K375" s="2"/>
      <c r="M375" s="2"/>
      <c r="O375" s="2"/>
    </row>
    <row r="376" spans="9:15">
      <c r="I376" s="2"/>
      <c r="K376" s="2"/>
      <c r="M376" s="2"/>
      <c r="O376" s="2"/>
    </row>
    <row r="377" spans="9:15">
      <c r="I377" s="2"/>
      <c r="K377" s="2"/>
      <c r="M377" s="2"/>
      <c r="O377" s="2"/>
    </row>
    <row r="378" spans="9:15">
      <c r="I378" s="2"/>
      <c r="K378" s="2"/>
      <c r="M378" s="2"/>
      <c r="O378" s="2"/>
    </row>
    <row r="379" spans="9:15">
      <c r="I379" s="2"/>
      <c r="K379" s="2"/>
      <c r="M379" s="2"/>
      <c r="O379" s="2"/>
    </row>
    <row r="380" spans="9:15">
      <c r="I380" s="2"/>
      <c r="K380" s="2"/>
      <c r="M380" s="2"/>
      <c r="O380" s="2"/>
    </row>
    <row r="381" spans="9:15">
      <c r="I381" s="2"/>
      <c r="K381" s="2"/>
      <c r="M381" s="2"/>
      <c r="O381" s="2"/>
    </row>
    <row r="382" spans="9:15">
      <c r="I382" s="2"/>
      <c r="K382" s="2"/>
      <c r="M382" s="2"/>
      <c r="O382" s="2"/>
    </row>
    <row r="383" spans="9:15">
      <c r="I383" s="2"/>
      <c r="K383" s="2"/>
      <c r="M383" s="2"/>
      <c r="O383" s="2"/>
    </row>
    <row r="384" spans="9:15">
      <c r="I384" s="2"/>
      <c r="K384" s="2"/>
      <c r="M384" s="2"/>
      <c r="O384" s="2"/>
    </row>
    <row r="385" spans="9:15">
      <c r="I385" s="2"/>
      <c r="K385" s="2"/>
      <c r="M385" s="2"/>
      <c r="O385" s="2"/>
    </row>
    <row r="386" spans="9:15">
      <c r="I386" s="2"/>
      <c r="K386" s="2"/>
      <c r="M386" s="2"/>
      <c r="O386" s="2"/>
    </row>
    <row r="387" spans="9:15">
      <c r="I387" s="2"/>
      <c r="K387" s="2"/>
      <c r="M387" s="2"/>
      <c r="O387" s="2"/>
    </row>
    <row r="388" spans="9:15">
      <c r="I388" s="2"/>
      <c r="K388" s="2"/>
      <c r="M388" s="2"/>
      <c r="O388" s="2"/>
    </row>
    <row r="389" spans="9:15">
      <c r="I389" s="2"/>
      <c r="K389" s="2"/>
      <c r="M389" s="2"/>
      <c r="O389" s="2"/>
    </row>
    <row r="390" spans="9:15">
      <c r="I390" s="2"/>
      <c r="K390" s="2"/>
      <c r="M390" s="2"/>
      <c r="O390" s="2"/>
    </row>
    <row r="391" spans="9:15">
      <c r="I391" s="2"/>
      <c r="K391" s="2"/>
      <c r="M391" s="2"/>
      <c r="O391" s="2"/>
    </row>
    <row r="392" spans="9:15">
      <c r="I392" s="2"/>
      <c r="K392" s="2"/>
      <c r="M392" s="2"/>
      <c r="O392" s="2"/>
    </row>
    <row r="393" spans="9:15">
      <c r="I393" s="2"/>
      <c r="K393" s="2"/>
      <c r="M393" s="2"/>
      <c r="O393" s="2"/>
    </row>
    <row r="394" spans="9:15">
      <c r="I394" s="2"/>
      <c r="K394" s="2"/>
      <c r="M394" s="2"/>
      <c r="O394" s="2"/>
    </row>
    <row r="395" spans="9:15">
      <c r="I395" s="2"/>
      <c r="K395" s="2"/>
      <c r="M395" s="2"/>
      <c r="O395" s="2"/>
    </row>
    <row r="396" spans="9:15">
      <c r="I396" s="2"/>
      <c r="K396" s="2"/>
      <c r="M396" s="2"/>
      <c r="O396" s="2"/>
    </row>
    <row r="397" spans="9:15">
      <c r="I397" s="2"/>
      <c r="K397" s="2"/>
      <c r="M397" s="2"/>
      <c r="O397" s="2"/>
    </row>
    <row r="398" spans="9:15">
      <c r="I398" s="2"/>
      <c r="K398" s="2"/>
      <c r="M398" s="2"/>
      <c r="O398" s="2"/>
    </row>
    <row r="399" spans="9:15">
      <c r="I399" s="2"/>
      <c r="K399" s="2"/>
      <c r="M399" s="2"/>
      <c r="O399" s="2"/>
    </row>
    <row r="400" spans="9:15">
      <c r="I400" s="2"/>
      <c r="K400" s="2"/>
      <c r="M400" s="2"/>
      <c r="O400" s="2"/>
    </row>
    <row r="401" spans="9:15">
      <c r="I401" s="2"/>
      <c r="K401" s="2"/>
      <c r="M401" s="2"/>
      <c r="O401" s="2"/>
    </row>
    <row r="402" spans="9:15">
      <c r="I402" s="2"/>
      <c r="K402" s="2"/>
      <c r="M402" s="2"/>
      <c r="O402" s="2"/>
    </row>
    <row r="403" spans="9:15">
      <c r="I403" s="2"/>
      <c r="K403" s="2"/>
      <c r="M403" s="2"/>
      <c r="O403" s="2"/>
    </row>
    <row r="404" spans="9:15">
      <c r="I404" s="2"/>
      <c r="K404" s="2"/>
      <c r="M404" s="2"/>
      <c r="O404" s="2"/>
    </row>
    <row r="405" spans="9:15">
      <c r="I405" s="2"/>
      <c r="K405" s="2"/>
      <c r="M405" s="2"/>
      <c r="O405" s="2"/>
    </row>
    <row r="406" spans="9:15">
      <c r="I406" s="2"/>
      <c r="K406" s="2"/>
      <c r="M406" s="2"/>
      <c r="O406" s="2"/>
    </row>
    <row r="407" spans="9:15">
      <c r="I407" s="2"/>
      <c r="K407" s="2"/>
      <c r="M407" s="2"/>
      <c r="O407" s="2"/>
    </row>
    <row r="408" spans="9:15">
      <c r="I408" s="2"/>
      <c r="K408" s="2"/>
      <c r="M408" s="2"/>
      <c r="O408" s="2"/>
    </row>
    <row r="409" spans="9:15">
      <c r="I409" s="2"/>
      <c r="K409" s="2"/>
      <c r="M409" s="2"/>
      <c r="O409" s="2"/>
    </row>
    <row r="410" spans="9:15">
      <c r="I410" s="2"/>
      <c r="K410" s="2"/>
      <c r="M410" s="2"/>
      <c r="O410" s="2"/>
    </row>
    <row r="411" spans="9:15">
      <c r="I411" s="2"/>
      <c r="K411" s="2"/>
      <c r="M411" s="2"/>
      <c r="O411" s="2"/>
    </row>
    <row r="412" spans="9:15">
      <c r="I412" s="2"/>
      <c r="K412" s="2"/>
      <c r="M412" s="2"/>
      <c r="O412" s="2"/>
    </row>
    <row r="413" spans="9:15">
      <c r="I413" s="2"/>
      <c r="K413" s="2"/>
      <c r="M413" s="2"/>
      <c r="O413" s="2"/>
    </row>
    <row r="414" spans="9:15">
      <c r="I414" s="2"/>
      <c r="K414" s="2"/>
      <c r="M414" s="2"/>
      <c r="O414" s="2"/>
    </row>
    <row r="415" spans="9:15">
      <c r="I415" s="2"/>
      <c r="K415" s="2"/>
      <c r="M415" s="2"/>
      <c r="O415" s="2"/>
    </row>
    <row r="416" spans="9:15">
      <c r="I416" s="2"/>
      <c r="K416" s="2"/>
      <c r="M416" s="2"/>
      <c r="O416" s="2"/>
    </row>
    <row r="417" spans="9:15">
      <c r="I417" s="2"/>
      <c r="K417" s="2"/>
      <c r="M417" s="2"/>
      <c r="O417" s="2"/>
    </row>
    <row r="418" spans="9:15">
      <c r="I418" s="2"/>
      <c r="K418" s="2"/>
      <c r="M418" s="2"/>
      <c r="O418" s="2"/>
    </row>
    <row r="419" spans="9:15">
      <c r="I419" s="2"/>
      <c r="K419" s="2"/>
      <c r="M419" s="2"/>
      <c r="O419" s="2"/>
    </row>
    <row r="420" spans="9:15">
      <c r="I420" s="2"/>
      <c r="K420" s="2"/>
      <c r="M420" s="2"/>
      <c r="O420" s="2"/>
    </row>
    <row r="421" spans="9:15">
      <c r="I421" s="2"/>
      <c r="K421" s="2"/>
      <c r="M421" s="2"/>
      <c r="O421" s="2"/>
    </row>
    <row r="422" spans="9:15">
      <c r="I422" s="2"/>
      <c r="K422" s="2"/>
      <c r="M422" s="2"/>
      <c r="O422" s="2"/>
    </row>
    <row r="423" spans="9:15">
      <c r="I423" s="2"/>
      <c r="K423" s="2"/>
      <c r="M423" s="2"/>
      <c r="O423" s="2"/>
    </row>
    <row r="424" spans="9:15">
      <c r="I424" s="2"/>
      <c r="K424" s="2"/>
      <c r="M424" s="2"/>
      <c r="O424" s="2"/>
    </row>
    <row r="425" spans="9:15">
      <c r="I425" s="2"/>
      <c r="K425" s="2"/>
      <c r="M425" s="2"/>
      <c r="O425" s="2"/>
    </row>
    <row r="426" spans="9:15">
      <c r="I426" s="2"/>
      <c r="K426" s="2"/>
      <c r="M426" s="2"/>
      <c r="O426" s="2"/>
    </row>
    <row r="427" spans="9:15">
      <c r="I427" s="2"/>
      <c r="K427" s="2"/>
      <c r="M427" s="2"/>
      <c r="O427" s="2"/>
    </row>
    <row r="428" spans="9:15">
      <c r="I428" s="2"/>
      <c r="K428" s="2"/>
      <c r="M428" s="2"/>
      <c r="O428" s="2"/>
    </row>
    <row r="429" spans="9:15">
      <c r="I429" s="2"/>
      <c r="K429" s="2"/>
      <c r="M429" s="2"/>
      <c r="O429" s="2"/>
    </row>
    <row r="430" spans="9:15">
      <c r="I430" s="2"/>
      <c r="K430" s="2"/>
      <c r="M430" s="2"/>
      <c r="O430" s="2"/>
    </row>
    <row r="431" spans="9:15">
      <c r="I431" s="2"/>
      <c r="K431" s="2"/>
      <c r="M431" s="2"/>
      <c r="O431" s="2"/>
    </row>
    <row r="432" spans="9:15">
      <c r="I432" s="2"/>
      <c r="K432" s="2"/>
      <c r="M432" s="2"/>
      <c r="O432" s="2"/>
    </row>
    <row r="433" spans="9:15">
      <c r="I433" s="2"/>
      <c r="K433" s="2"/>
      <c r="M433" s="2"/>
      <c r="O433" s="2"/>
    </row>
    <row r="434" spans="9:15">
      <c r="I434" s="2"/>
      <c r="K434" s="2"/>
      <c r="M434" s="2"/>
      <c r="O434" s="2"/>
    </row>
    <row r="435" spans="9:15">
      <c r="I435" s="2"/>
      <c r="K435" s="2"/>
      <c r="M435" s="2"/>
      <c r="O435" s="2"/>
    </row>
    <row r="436" spans="9:15">
      <c r="I436" s="2"/>
      <c r="K436" s="2"/>
      <c r="M436" s="2"/>
      <c r="O436" s="2"/>
    </row>
    <row r="437" spans="9:15">
      <c r="I437" s="2"/>
      <c r="K437" s="2"/>
      <c r="M437" s="2"/>
      <c r="O437" s="2"/>
    </row>
    <row r="438" spans="9:15">
      <c r="I438" s="2"/>
      <c r="K438" s="2"/>
      <c r="M438" s="2"/>
      <c r="O438" s="2"/>
    </row>
    <row r="439" spans="9:15">
      <c r="I439" s="2"/>
      <c r="K439" s="2"/>
      <c r="M439" s="2"/>
      <c r="O439" s="2"/>
    </row>
    <row r="440" spans="9:15">
      <c r="I440" s="2"/>
      <c r="K440" s="2"/>
      <c r="M440" s="2"/>
      <c r="O440" s="2"/>
    </row>
    <row r="441" spans="9:15">
      <c r="I441" s="2"/>
      <c r="K441" s="2"/>
      <c r="M441" s="2"/>
      <c r="O441" s="2"/>
    </row>
    <row r="442" spans="9:15">
      <c r="I442" s="2"/>
      <c r="K442" s="2"/>
      <c r="M442" s="2"/>
      <c r="O442" s="2"/>
    </row>
    <row r="443" spans="9:15">
      <c r="I443" s="2"/>
      <c r="K443" s="2"/>
      <c r="M443" s="2"/>
      <c r="O443" s="2"/>
    </row>
    <row r="444" spans="9:15">
      <c r="I444" s="2"/>
      <c r="K444" s="2"/>
      <c r="M444" s="2"/>
      <c r="O444" s="2"/>
    </row>
    <row r="445" spans="9:15">
      <c r="I445" s="2"/>
      <c r="K445" s="2"/>
      <c r="M445" s="2"/>
      <c r="O445" s="2"/>
    </row>
    <row r="446" spans="9:15">
      <c r="I446" s="2"/>
      <c r="K446" s="2"/>
      <c r="M446" s="2"/>
      <c r="O446" s="2"/>
    </row>
    <row r="447" spans="9:15">
      <c r="I447" s="2"/>
      <c r="K447" s="2"/>
      <c r="M447" s="2"/>
      <c r="O447" s="2"/>
    </row>
    <row r="448" spans="9:15">
      <c r="I448" s="2"/>
      <c r="K448" s="2"/>
      <c r="M448" s="2"/>
      <c r="O448" s="2"/>
    </row>
    <row r="449" spans="9:15">
      <c r="I449" s="2"/>
      <c r="K449" s="2"/>
      <c r="M449" s="2"/>
      <c r="O449" s="2"/>
    </row>
    <row r="450" spans="9:15">
      <c r="I450" s="2"/>
      <c r="K450" s="2"/>
      <c r="M450" s="2"/>
      <c r="O450" s="2"/>
    </row>
    <row r="451" spans="9:15">
      <c r="I451" s="2"/>
      <c r="K451" s="2"/>
      <c r="M451" s="2"/>
      <c r="O451" s="2"/>
    </row>
    <row r="452" spans="9:15">
      <c r="I452" s="2"/>
      <c r="K452" s="2"/>
      <c r="M452" s="2"/>
      <c r="O452" s="2"/>
    </row>
    <row r="453" spans="9:15">
      <c r="I453" s="2"/>
      <c r="K453" s="2"/>
      <c r="M453" s="2"/>
      <c r="O453" s="2"/>
    </row>
    <row r="454" spans="9:15">
      <c r="I454" s="2"/>
      <c r="K454" s="2"/>
      <c r="M454" s="2"/>
      <c r="O454" s="2"/>
    </row>
    <row r="455" spans="9:15">
      <c r="I455" s="2"/>
      <c r="K455" s="2"/>
      <c r="M455" s="2"/>
      <c r="O455" s="2"/>
    </row>
    <row r="456" spans="9:15">
      <c r="I456" s="2"/>
      <c r="K456" s="2"/>
      <c r="M456" s="2"/>
      <c r="O456" s="2"/>
    </row>
    <row r="457" spans="9:15">
      <c r="I457" s="2"/>
      <c r="K457" s="2"/>
      <c r="M457" s="2"/>
      <c r="O457" s="2"/>
    </row>
    <row r="458" spans="9:15">
      <c r="I458" s="2"/>
      <c r="K458" s="2"/>
      <c r="M458" s="2"/>
      <c r="O458" s="2"/>
    </row>
    <row r="459" spans="9:15">
      <c r="I459" s="2"/>
      <c r="K459" s="2"/>
      <c r="M459" s="2"/>
      <c r="O459" s="2"/>
    </row>
    <row r="460" spans="9:15">
      <c r="I460" s="2"/>
      <c r="K460" s="2"/>
      <c r="M460" s="2"/>
      <c r="O460" s="2"/>
    </row>
    <row r="461" spans="9:15">
      <c r="I461" s="2"/>
      <c r="K461" s="2"/>
      <c r="M461" s="2"/>
      <c r="O461" s="2"/>
    </row>
    <row r="462" spans="9:15">
      <c r="I462" s="2"/>
      <c r="K462" s="2"/>
      <c r="M462" s="2"/>
      <c r="O462" s="2"/>
    </row>
    <row r="463" spans="9:15">
      <c r="I463" s="2"/>
      <c r="K463" s="2"/>
      <c r="M463" s="2"/>
      <c r="O463" s="2"/>
    </row>
    <row r="464" spans="9:15">
      <c r="I464" s="2"/>
      <c r="K464" s="2"/>
      <c r="M464" s="2"/>
      <c r="O464" s="2"/>
    </row>
    <row r="465" spans="9:15">
      <c r="I465" s="2"/>
      <c r="K465" s="2"/>
      <c r="M465" s="2"/>
      <c r="O465" s="2"/>
    </row>
    <row r="466" spans="9:15">
      <c r="I466" s="2"/>
      <c r="K466" s="2"/>
      <c r="M466" s="2"/>
      <c r="O466" s="2"/>
    </row>
    <row r="467" spans="9:15">
      <c r="I467" s="2"/>
      <c r="K467" s="2"/>
      <c r="M467" s="2"/>
      <c r="O467" s="2"/>
    </row>
    <row r="468" spans="9:15">
      <c r="I468" s="2"/>
      <c r="K468" s="2"/>
      <c r="M468" s="2"/>
      <c r="O468" s="2"/>
    </row>
    <row r="469" spans="9:15">
      <c r="I469" s="2"/>
      <c r="K469" s="2"/>
      <c r="M469" s="2"/>
      <c r="O469" s="2"/>
    </row>
    <row r="470" spans="9:15">
      <c r="I470" s="2"/>
      <c r="K470" s="2"/>
      <c r="M470" s="2"/>
      <c r="O470" s="2"/>
    </row>
    <row r="471" spans="9:15">
      <c r="I471" s="2"/>
      <c r="K471" s="2"/>
      <c r="M471" s="2"/>
      <c r="O471" s="2"/>
    </row>
    <row r="472" spans="9:15">
      <c r="I472" s="2"/>
      <c r="K472" s="2"/>
      <c r="M472" s="2"/>
      <c r="O472" s="2"/>
    </row>
    <row r="473" spans="9:15">
      <c r="I473" s="2"/>
      <c r="K473" s="2"/>
      <c r="M473" s="2"/>
      <c r="O473" s="2"/>
    </row>
    <row r="474" spans="9:15">
      <c r="I474" s="2"/>
      <c r="K474" s="2"/>
      <c r="M474" s="2"/>
      <c r="O474" s="2"/>
    </row>
    <row r="475" spans="9:15">
      <c r="I475" s="2"/>
      <c r="K475" s="2"/>
      <c r="M475" s="2"/>
      <c r="O475" s="2"/>
    </row>
    <row r="476" spans="9:15">
      <c r="I476" s="2"/>
      <c r="K476" s="2"/>
      <c r="M476" s="2"/>
      <c r="O476" s="2"/>
    </row>
    <row r="477" spans="9:15">
      <c r="I477" s="2"/>
      <c r="K477" s="2"/>
      <c r="M477" s="2"/>
      <c r="O477" s="2"/>
    </row>
    <row r="478" spans="9:15">
      <c r="I478" s="2"/>
      <c r="K478" s="2"/>
      <c r="M478" s="2"/>
      <c r="O478" s="2"/>
    </row>
    <row r="479" spans="9:15">
      <c r="I479" s="2"/>
      <c r="K479" s="2"/>
      <c r="M479" s="2"/>
      <c r="O479" s="2"/>
    </row>
    <row r="480" spans="9:15">
      <c r="I480" s="2"/>
      <c r="K480" s="2"/>
      <c r="M480" s="2"/>
      <c r="O480" s="2"/>
    </row>
    <row r="481" spans="9:15">
      <c r="I481" s="2"/>
      <c r="K481" s="2"/>
      <c r="M481" s="2"/>
      <c r="O481" s="2"/>
    </row>
    <row r="482" spans="9:15">
      <c r="I482" s="2"/>
      <c r="K482" s="2"/>
      <c r="M482" s="2"/>
      <c r="O482" s="2"/>
    </row>
    <row r="483" spans="9:15">
      <c r="I483" s="2"/>
      <c r="K483" s="2"/>
      <c r="M483" s="2"/>
      <c r="O483" s="2"/>
    </row>
    <row r="484" spans="9:15">
      <c r="I484" s="2"/>
      <c r="K484" s="2"/>
      <c r="M484" s="2"/>
      <c r="O484" s="2"/>
    </row>
    <row r="485" spans="9:15">
      <c r="I485" s="2"/>
      <c r="K485" s="2"/>
      <c r="M485" s="2"/>
      <c r="O485" s="2"/>
    </row>
    <row r="486" spans="9:15">
      <c r="I486" s="2"/>
      <c r="K486" s="2"/>
      <c r="M486" s="2"/>
      <c r="O486" s="2"/>
    </row>
    <row r="487" spans="9:15">
      <c r="I487" s="2"/>
      <c r="K487" s="2"/>
      <c r="M487" s="2"/>
      <c r="O487" s="2"/>
    </row>
    <row r="488" spans="9:15">
      <c r="I488" s="2"/>
      <c r="K488" s="2"/>
      <c r="M488" s="2"/>
      <c r="O488" s="2"/>
    </row>
    <row r="489" spans="9:15">
      <c r="I489" s="2"/>
      <c r="K489" s="2"/>
      <c r="M489" s="2"/>
      <c r="O489" s="2"/>
    </row>
    <row r="490" spans="9:15">
      <c r="I490" s="2"/>
      <c r="K490" s="2"/>
      <c r="M490" s="2"/>
      <c r="O490" s="2"/>
    </row>
    <row r="491" spans="9:15">
      <c r="I491" s="2"/>
      <c r="K491" s="2"/>
      <c r="M491" s="2"/>
      <c r="O491" s="2"/>
    </row>
    <row r="492" spans="9:15">
      <c r="I492" s="2"/>
      <c r="K492" s="2"/>
      <c r="M492" s="2"/>
      <c r="O492" s="2"/>
    </row>
    <row r="493" spans="9:15">
      <c r="I493" s="2"/>
      <c r="K493" s="2"/>
      <c r="M493" s="2"/>
      <c r="O493" s="2"/>
    </row>
    <row r="494" spans="9:15">
      <c r="I494" s="2"/>
      <c r="K494" s="2"/>
      <c r="M494" s="2"/>
      <c r="O494" s="2"/>
    </row>
    <row r="495" spans="9:15">
      <c r="I495" s="2"/>
      <c r="K495" s="2"/>
      <c r="M495" s="2"/>
      <c r="O495" s="2"/>
    </row>
    <row r="496" spans="9:15">
      <c r="I496" s="2"/>
      <c r="K496" s="2"/>
      <c r="M496" s="2"/>
      <c r="O496" s="2"/>
    </row>
    <row r="497" spans="9:15">
      <c r="I497" s="2"/>
      <c r="K497" s="2"/>
      <c r="M497" s="2"/>
      <c r="O497" s="2"/>
    </row>
    <row r="498" spans="9:15">
      <c r="I498" s="2"/>
      <c r="K498" s="2"/>
      <c r="M498" s="2"/>
      <c r="O498" s="2"/>
    </row>
    <row r="499" spans="9:15">
      <c r="I499" s="2"/>
      <c r="K499" s="2"/>
      <c r="M499" s="2"/>
      <c r="O499" s="2"/>
    </row>
    <row r="500" spans="9:15">
      <c r="I500" s="2"/>
      <c r="K500" s="2"/>
      <c r="M500" s="2"/>
      <c r="O500" s="2"/>
    </row>
    <row r="501" spans="9:15">
      <c r="I501" s="2"/>
      <c r="K501" s="2"/>
      <c r="M501" s="2"/>
      <c r="O501" s="2"/>
    </row>
    <row r="502" spans="9:15">
      <c r="I502" s="2"/>
      <c r="K502" s="2"/>
      <c r="M502" s="2"/>
      <c r="O502" s="2"/>
    </row>
    <row r="503" spans="9:15">
      <c r="I503" s="2"/>
      <c r="K503" s="2"/>
      <c r="M503" s="2"/>
      <c r="O503" s="2"/>
    </row>
    <row r="504" spans="9:15">
      <c r="I504" s="2"/>
      <c r="K504" s="2"/>
      <c r="M504" s="2"/>
      <c r="O504" s="2"/>
    </row>
    <row r="505" spans="9:15">
      <c r="I505" s="2"/>
      <c r="K505" s="2"/>
      <c r="M505" s="2"/>
      <c r="O505" s="2"/>
    </row>
    <row r="506" spans="9:15">
      <c r="I506" s="2"/>
      <c r="K506" s="2"/>
      <c r="M506" s="2"/>
      <c r="O506" s="2"/>
    </row>
    <row r="507" spans="9:15">
      <c r="I507" s="2"/>
      <c r="K507" s="2"/>
      <c r="M507" s="2"/>
      <c r="O507" s="2"/>
    </row>
    <row r="508" spans="9:15">
      <c r="I508" s="2"/>
      <c r="K508" s="2"/>
      <c r="M508" s="2"/>
      <c r="O508" s="2"/>
    </row>
    <row r="509" spans="9:15">
      <c r="I509" s="2"/>
      <c r="K509" s="2"/>
      <c r="M509" s="2"/>
      <c r="O509" s="2"/>
    </row>
    <row r="510" spans="9:15">
      <c r="I510" s="2"/>
      <c r="K510" s="2"/>
      <c r="M510" s="2"/>
      <c r="O510" s="2"/>
    </row>
    <row r="511" spans="9:15">
      <c r="I511" s="2"/>
      <c r="K511" s="2"/>
      <c r="M511" s="2"/>
      <c r="O511" s="2"/>
    </row>
    <row r="512" spans="9:15">
      <c r="I512" s="2"/>
      <c r="K512" s="2"/>
      <c r="M512" s="2"/>
      <c r="O512" s="2"/>
    </row>
    <row r="513" spans="9:15">
      <c r="I513" s="2"/>
      <c r="K513" s="2"/>
      <c r="M513" s="2"/>
      <c r="O513" s="2"/>
    </row>
    <row r="514" spans="9:15">
      <c r="I514" s="2"/>
      <c r="K514" s="2"/>
      <c r="M514" s="2"/>
      <c r="O514" s="2"/>
    </row>
    <row r="515" spans="9:15">
      <c r="I515" s="2"/>
      <c r="K515" s="2"/>
      <c r="M515" s="2"/>
      <c r="O515" s="2"/>
    </row>
    <row r="516" spans="9:15">
      <c r="I516" s="2"/>
      <c r="K516" s="2"/>
      <c r="M516" s="2"/>
      <c r="O516" s="2"/>
    </row>
    <row r="517" spans="9:15">
      <c r="I517" s="2"/>
      <c r="K517" s="2"/>
      <c r="M517" s="2"/>
      <c r="O517" s="2"/>
    </row>
    <row r="518" spans="9:15">
      <c r="I518" s="2"/>
      <c r="K518" s="2"/>
      <c r="M518" s="2"/>
      <c r="O518" s="2"/>
    </row>
    <row r="519" spans="9:15">
      <c r="I519" s="2"/>
      <c r="K519" s="2"/>
      <c r="M519" s="2"/>
      <c r="O519" s="2"/>
    </row>
    <row r="520" spans="9:15">
      <c r="I520" s="2"/>
      <c r="K520" s="2"/>
      <c r="M520" s="2"/>
      <c r="O520" s="2"/>
    </row>
    <row r="521" spans="9:15">
      <c r="I521" s="2"/>
      <c r="K521" s="2"/>
      <c r="M521" s="2"/>
      <c r="O521" s="2"/>
    </row>
    <row r="522" spans="9:15">
      <c r="I522" s="2"/>
      <c r="K522" s="2"/>
      <c r="M522" s="2"/>
      <c r="O522" s="2"/>
    </row>
    <row r="523" spans="9:15">
      <c r="I523" s="2"/>
      <c r="K523" s="2"/>
      <c r="M523" s="2"/>
      <c r="O523" s="2"/>
    </row>
    <row r="524" spans="9:15">
      <c r="I524" s="2"/>
      <c r="K524" s="2"/>
      <c r="M524" s="2"/>
      <c r="O524" s="2"/>
    </row>
    <row r="525" spans="9:15">
      <c r="I525" s="2"/>
      <c r="K525" s="2"/>
      <c r="M525" s="2"/>
      <c r="O525" s="2"/>
    </row>
    <row r="526" spans="9:15">
      <c r="I526" s="2"/>
      <c r="K526" s="2"/>
      <c r="M526" s="2"/>
      <c r="O526" s="2"/>
    </row>
    <row r="527" spans="9:15">
      <c r="I527" s="2"/>
      <c r="K527" s="2"/>
      <c r="M527" s="2"/>
      <c r="O527" s="2"/>
    </row>
    <row r="528" spans="9:15">
      <c r="I528" s="2"/>
      <c r="K528" s="2"/>
      <c r="M528" s="2"/>
      <c r="O528" s="2"/>
    </row>
    <row r="529" spans="9:15">
      <c r="I529" s="2"/>
      <c r="K529" s="2"/>
      <c r="M529" s="2"/>
      <c r="O529" s="2"/>
    </row>
    <row r="530" spans="9:15">
      <c r="I530" s="2"/>
      <c r="K530" s="2"/>
      <c r="M530" s="2"/>
      <c r="O530" s="2"/>
    </row>
    <row r="531" spans="9:15">
      <c r="I531" s="2"/>
      <c r="K531" s="2"/>
      <c r="M531" s="2"/>
      <c r="O531" s="2"/>
    </row>
    <row r="532" spans="9:15">
      <c r="I532" s="2"/>
      <c r="K532" s="2"/>
      <c r="M532" s="2"/>
      <c r="O532" s="2"/>
    </row>
    <row r="533" spans="9:15">
      <c r="I533" s="2"/>
      <c r="K533" s="2"/>
      <c r="M533" s="2"/>
      <c r="O533" s="2"/>
    </row>
    <row r="534" spans="9:15">
      <c r="I534" s="2"/>
      <c r="K534" s="2"/>
      <c r="M534" s="2"/>
      <c r="O534" s="2"/>
    </row>
    <row r="535" spans="9:15">
      <c r="I535" s="2"/>
      <c r="K535" s="2"/>
      <c r="M535" s="2"/>
      <c r="O535" s="2"/>
    </row>
    <row r="536" spans="9:15">
      <c r="I536" s="2"/>
      <c r="K536" s="2"/>
      <c r="M536" s="2"/>
      <c r="O536" s="2"/>
    </row>
    <row r="537" spans="9:15">
      <c r="I537" s="2"/>
      <c r="K537" s="2"/>
      <c r="M537" s="2"/>
      <c r="O537" s="2"/>
    </row>
    <row r="538" spans="9:15">
      <c r="I538" s="2"/>
      <c r="K538" s="2"/>
      <c r="M538" s="2"/>
      <c r="O538" s="2"/>
    </row>
    <row r="539" spans="9:15">
      <c r="I539" s="2"/>
      <c r="K539" s="2"/>
      <c r="M539" s="2"/>
      <c r="O539" s="2"/>
    </row>
    <row r="540" spans="9:15">
      <c r="I540" s="2"/>
      <c r="K540" s="2"/>
      <c r="M540" s="2"/>
      <c r="O540" s="2"/>
    </row>
    <row r="541" spans="9:15">
      <c r="I541" s="2"/>
      <c r="K541" s="2"/>
      <c r="M541" s="2"/>
      <c r="O541" s="2"/>
    </row>
    <row r="542" spans="9:15">
      <c r="I542" s="2"/>
      <c r="K542" s="2"/>
      <c r="M542" s="2"/>
      <c r="O542" s="2"/>
    </row>
    <row r="543" spans="9:15">
      <c r="I543" s="2"/>
      <c r="K543" s="2"/>
      <c r="M543" s="2"/>
      <c r="O543" s="2"/>
    </row>
    <row r="544" spans="9:15">
      <c r="I544" s="2"/>
      <c r="K544" s="2"/>
      <c r="M544" s="2"/>
      <c r="O544" s="2"/>
    </row>
    <row r="545" spans="9:15">
      <c r="I545" s="2"/>
      <c r="K545" s="2"/>
      <c r="M545" s="2"/>
      <c r="O545" s="2"/>
    </row>
    <row r="546" spans="9:15">
      <c r="I546" s="2"/>
      <c r="K546" s="2"/>
      <c r="M546" s="2"/>
      <c r="O546" s="2"/>
    </row>
    <row r="547" spans="9:15">
      <c r="I547" s="2"/>
      <c r="K547" s="2"/>
      <c r="M547" s="2"/>
      <c r="O547" s="2"/>
    </row>
    <row r="548" spans="9:15">
      <c r="I548" s="2"/>
      <c r="K548" s="2"/>
      <c r="M548" s="2"/>
      <c r="O548" s="2"/>
    </row>
    <row r="549" spans="9:15">
      <c r="I549" s="2"/>
      <c r="K549" s="2"/>
      <c r="M549" s="2"/>
      <c r="O549" s="2"/>
    </row>
    <row r="550" spans="9:15">
      <c r="I550" s="2"/>
      <c r="K550" s="2"/>
      <c r="M550" s="2"/>
      <c r="O550" s="2"/>
    </row>
    <row r="551" spans="9:15">
      <c r="I551" s="2"/>
      <c r="K551" s="2"/>
      <c r="M551" s="2"/>
      <c r="O551" s="2"/>
    </row>
    <row r="552" spans="9:15">
      <c r="I552" s="2"/>
      <c r="K552" s="2"/>
      <c r="M552" s="2"/>
      <c r="O552" s="2"/>
    </row>
    <row r="553" spans="9:15">
      <c r="I553" s="2"/>
      <c r="K553" s="2"/>
      <c r="M553" s="2"/>
      <c r="O553" s="2"/>
    </row>
    <row r="554" spans="9:15">
      <c r="I554" s="2"/>
      <c r="K554" s="2"/>
      <c r="M554" s="2"/>
      <c r="O554" s="2"/>
    </row>
    <row r="555" spans="9:15">
      <c r="I555" s="2"/>
      <c r="K555" s="2"/>
      <c r="M555" s="2"/>
      <c r="O555" s="2"/>
    </row>
    <row r="556" spans="9:15">
      <c r="I556" s="2"/>
      <c r="K556" s="2"/>
      <c r="M556" s="2"/>
      <c r="O556" s="2"/>
    </row>
    <row r="557" spans="9:15">
      <c r="I557" s="2"/>
      <c r="K557" s="2"/>
      <c r="M557" s="2"/>
      <c r="O557" s="2"/>
    </row>
    <row r="558" spans="9:15">
      <c r="I558" s="2"/>
      <c r="K558" s="2"/>
      <c r="M558" s="2"/>
      <c r="O558" s="2"/>
    </row>
    <row r="559" spans="9:15">
      <c r="I559" s="2"/>
      <c r="K559" s="2"/>
      <c r="M559" s="2"/>
      <c r="O559" s="2"/>
    </row>
  </sheetData>
  <customSheetViews>
    <customSheetView guid="{78EABF26-D710-4E97-9982-5034BA00DCB2}" showPageBreaks="1" printArea="1" topLeftCell="A25">
      <selection activeCell="A25" sqref="A25"/>
      <pageMargins left="0.5" right="0.5" top="0.75" bottom="0.5" header="0.4" footer="0.25"/>
      <pageSetup scale="50" orientation="landscape" r:id="rId1"/>
      <headerFooter alignWithMargins="0">
        <oddFooter xml:space="preserve">&amp;R2009 PNW Statistical Report    Page 6     </oddFooter>
      </headerFooter>
    </customSheetView>
    <customSheetView guid="{CF8C0A6A-966E-4199-A69F-838FC137FC7C}" showPageBreaks="1" printArea="1">
      <selection activeCell="A25" sqref="A25"/>
      <pageMargins left="0.5" right="0.5" top="0.75" bottom="0.5" header="0.4" footer="0.25"/>
      <pageSetup scale="50" orientation="landscape" r:id="rId2"/>
      <headerFooter alignWithMargins="0">
        <oddFooter xml:space="preserve">&amp;R2009 PNW Statistical Report    Page 6     </oddFooter>
      </headerFooter>
    </customSheetView>
    <customSheetView guid="{00D76137-0065-4878-A5E6-B91DE9FF37CB}" showPageBreaks="1">
      <selection activeCell="A14" sqref="A14"/>
      <pageMargins left="0.5" right="0.5" top="0.75" bottom="0.5" header="0.4" footer="0.25"/>
      <pageSetup scale="50" orientation="landscape" r:id="rId3"/>
      <headerFooter alignWithMargins="0">
        <oddFooter xml:space="preserve">&amp;R2009 PNW Statistical Report    Page 6     </oddFooter>
      </headerFooter>
    </customSheetView>
    <customSheetView guid="{BAD007A0-1EFD-4C2B-B7C5-7AF3F7BE2776}" scale="75" showPageBreaks="1" topLeftCell="A13">
      <pageMargins left="0.5" right="0.5" top="0.75" bottom="1" header="0.5" footer="0.5"/>
      <pageSetup scale="50" orientation="landscape" r:id="rId4"/>
      <headerFooter alignWithMargins="0">
        <oddFooter xml:space="preserve">&amp;R2010 PNW Statistical Report    Page 6 </oddFooter>
      </headerFooter>
    </customSheetView>
  </customSheetViews>
  <mergeCells count="2">
    <mergeCell ref="A56:B56"/>
    <mergeCell ref="A43:B43"/>
  </mergeCells>
  <phoneticPr fontId="10" type="noConversion"/>
  <pageMargins left="0.5" right="0.5" top="0.75" bottom="1" header="0.5" footer="0.5"/>
  <pageSetup scale="50" orientation="landscape" r:id="rId5"/>
  <headerFooter alignWithMargins="0">
    <oddFooter xml:space="preserve">&amp;R2010 PNW Statistical Report    Page 6 </oddFooter>
  </headerFooter>
</worksheet>
</file>

<file path=xl/worksheets/sheet7.xml><?xml version="1.0" encoding="utf-8"?>
<worksheet xmlns="http://schemas.openxmlformats.org/spreadsheetml/2006/main" xmlns:r="http://schemas.openxmlformats.org/officeDocument/2006/relationships">
  <dimension ref="A1:T321"/>
  <sheetViews>
    <sheetView zoomScale="75" zoomScaleNormal="75" workbookViewId="0"/>
  </sheetViews>
  <sheetFormatPr defaultColWidth="8.5703125" defaultRowHeight="12.75"/>
  <cols>
    <col min="1" max="1" width="3.7109375" style="186" customWidth="1"/>
    <col min="2" max="2" width="67.7109375" style="186" customWidth="1"/>
    <col min="3" max="3" width="2.140625" style="2" customWidth="1"/>
    <col min="4" max="4" width="15.85546875" style="7" customWidth="1"/>
    <col min="5" max="6" width="1.28515625" style="2" customWidth="1"/>
    <col min="7" max="7" width="15.7109375" style="2" customWidth="1"/>
    <col min="8" max="8" width="2.7109375" style="2" customWidth="1"/>
    <col min="9" max="9" width="15.7109375" style="9" customWidth="1"/>
    <col min="10" max="10" width="2.7109375" style="8" customWidth="1"/>
    <col min="11" max="11" width="15.7109375" style="9" customWidth="1"/>
    <col min="12" max="12" width="2.7109375" style="2" customWidth="1"/>
    <col min="13" max="13" width="15.7109375" style="9" customWidth="1"/>
    <col min="14" max="14" width="2.7109375" style="2" customWidth="1"/>
    <col min="15" max="15" width="15.7109375" style="9" customWidth="1"/>
    <col min="16" max="17" width="2.28515625" style="2" customWidth="1"/>
    <col min="18" max="18" width="2.28515625" style="4" customWidth="1"/>
    <col min="19" max="16384" width="8.5703125" style="2"/>
  </cols>
  <sheetData>
    <row r="1" spans="1:20">
      <c r="A1" s="197" t="s">
        <v>386</v>
      </c>
      <c r="L1" s="7"/>
      <c r="N1" s="7"/>
      <c r="O1" s="8"/>
      <c r="P1" s="7"/>
      <c r="Q1" s="7"/>
    </row>
    <row r="2" spans="1:20" ht="12.75" customHeight="1">
      <c r="A2" s="197" t="s">
        <v>171</v>
      </c>
      <c r="L2" s="7"/>
      <c r="N2" s="7"/>
      <c r="O2" s="8"/>
      <c r="P2" s="7"/>
      <c r="Q2" s="7"/>
    </row>
    <row r="3" spans="1:20" ht="12.75" customHeight="1">
      <c r="A3" s="340" t="s">
        <v>130</v>
      </c>
      <c r="L3" s="7"/>
      <c r="N3" s="7"/>
      <c r="O3" s="8"/>
      <c r="P3" s="7"/>
      <c r="Q3" s="7"/>
    </row>
    <row r="6" spans="1:20">
      <c r="I6" s="2"/>
      <c r="J6" s="7"/>
      <c r="K6" s="43"/>
      <c r="L6" s="43"/>
      <c r="M6" s="43"/>
      <c r="N6" s="43"/>
      <c r="O6" s="475"/>
      <c r="P6" s="43"/>
      <c r="Q6" s="43"/>
      <c r="T6" s="99"/>
    </row>
    <row r="7" spans="1:20" ht="14.1" customHeight="1">
      <c r="A7" s="836" t="s">
        <v>134</v>
      </c>
      <c r="B7" s="836"/>
      <c r="C7" s="132"/>
      <c r="D7" s="373">
        <v>2010</v>
      </c>
      <c r="E7" s="410"/>
      <c r="F7" s="132"/>
      <c r="G7" s="376">
        <v>2009</v>
      </c>
      <c r="H7" s="382"/>
      <c r="I7" s="376">
        <v>2008</v>
      </c>
      <c r="J7" s="382"/>
      <c r="K7" s="376">
        <v>2007</v>
      </c>
      <c r="L7" s="8"/>
      <c r="M7" s="376">
        <v>2006</v>
      </c>
      <c r="N7" s="381"/>
      <c r="O7" s="376">
        <v>2005</v>
      </c>
      <c r="P7" s="377"/>
      <c r="Q7" s="129"/>
      <c r="R7" s="92"/>
    </row>
    <row r="8" spans="1:20">
      <c r="D8" s="8"/>
      <c r="E8" s="166"/>
      <c r="G8" s="9"/>
      <c r="L8" s="7"/>
      <c r="T8" s="44"/>
    </row>
    <row r="9" spans="1:20">
      <c r="A9" s="199" t="s">
        <v>387</v>
      </c>
      <c r="D9" s="89"/>
      <c r="E9" s="166"/>
      <c r="G9" s="62"/>
      <c r="I9" s="62"/>
      <c r="J9" s="9"/>
      <c r="K9" s="62"/>
      <c r="L9" s="44"/>
      <c r="M9" s="62"/>
      <c r="O9" s="62"/>
      <c r="P9" s="43"/>
      <c r="Q9" s="43"/>
    </row>
    <row r="10" spans="1:20" ht="12.75" customHeight="1">
      <c r="A10" s="199"/>
      <c r="D10" s="8"/>
      <c r="E10" s="166"/>
      <c r="G10" s="9"/>
      <c r="J10" s="9"/>
      <c r="R10" s="27"/>
    </row>
    <row r="11" spans="1:20">
      <c r="A11" s="199" t="s">
        <v>388</v>
      </c>
      <c r="E11" s="166"/>
      <c r="I11" s="2"/>
      <c r="J11" s="9"/>
      <c r="K11" s="2"/>
      <c r="M11" s="2"/>
      <c r="O11" s="2"/>
      <c r="P11" s="7"/>
      <c r="Q11" s="7"/>
      <c r="T11" s="27"/>
    </row>
    <row r="12" spans="1:20">
      <c r="B12" s="204" t="s">
        <v>504</v>
      </c>
      <c r="D12" s="268">
        <v>110188</v>
      </c>
      <c r="E12" s="166"/>
      <c r="G12" s="27">
        <v>145378</v>
      </c>
      <c r="I12" s="27">
        <v>105245</v>
      </c>
      <c r="J12" s="2"/>
      <c r="K12" s="27">
        <v>56321</v>
      </c>
      <c r="L12" s="9"/>
      <c r="M12" s="27">
        <v>87210</v>
      </c>
      <c r="N12" s="27"/>
      <c r="O12" s="27">
        <v>154003</v>
      </c>
      <c r="Q12" s="103"/>
      <c r="R12" s="22"/>
      <c r="T12" s="16"/>
    </row>
    <row r="13" spans="1:20">
      <c r="B13" s="204" t="s">
        <v>505</v>
      </c>
      <c r="D13" s="72">
        <v>0</v>
      </c>
      <c r="E13" s="166"/>
      <c r="G13" s="16">
        <v>0</v>
      </c>
      <c r="I13" s="16">
        <v>0</v>
      </c>
      <c r="J13" s="2"/>
      <c r="K13" s="16">
        <v>0</v>
      </c>
      <c r="L13" s="9"/>
      <c r="M13" s="16">
        <v>32700</v>
      </c>
      <c r="N13" s="16"/>
      <c r="O13" s="16">
        <v>0</v>
      </c>
      <c r="Q13" s="103"/>
      <c r="R13" s="21"/>
      <c r="T13" s="21"/>
    </row>
    <row r="14" spans="1:20">
      <c r="B14" s="204" t="s">
        <v>506</v>
      </c>
      <c r="D14" s="66">
        <v>324207</v>
      </c>
      <c r="E14" s="166"/>
      <c r="G14" s="35">
        <v>301915</v>
      </c>
      <c r="I14" s="35">
        <v>292682</v>
      </c>
      <c r="J14" s="2"/>
      <c r="K14" s="35">
        <f>456007-106873</f>
        <v>349134</v>
      </c>
      <c r="L14" s="9"/>
      <c r="M14" s="35">
        <f>501628-110930</f>
        <v>390698</v>
      </c>
      <c r="N14" s="35"/>
      <c r="O14" s="35">
        <f>502681-76150</f>
        <v>426531</v>
      </c>
      <c r="Q14" s="103"/>
      <c r="R14" s="21"/>
      <c r="T14" s="35"/>
    </row>
    <row r="15" spans="1:20">
      <c r="B15" s="204" t="s">
        <v>657</v>
      </c>
      <c r="D15" s="66">
        <v>103292</v>
      </c>
      <c r="E15" s="166"/>
      <c r="G15" s="35">
        <v>110971</v>
      </c>
      <c r="I15" s="35">
        <v>100089</v>
      </c>
      <c r="J15" s="2"/>
      <c r="K15" s="35">
        <v>106873</v>
      </c>
      <c r="L15" s="9"/>
      <c r="M15" s="35">
        <v>110930</v>
      </c>
      <c r="N15" s="35"/>
      <c r="O15" s="35">
        <v>76150</v>
      </c>
      <c r="Q15" s="103"/>
      <c r="R15" s="21"/>
      <c r="T15" s="35"/>
    </row>
    <row r="16" spans="1:20">
      <c r="B16" s="204" t="s">
        <v>507</v>
      </c>
      <c r="D16" s="66">
        <v>-7981</v>
      </c>
      <c r="E16" s="166"/>
      <c r="G16" s="35">
        <v>-6153</v>
      </c>
      <c r="I16" s="35">
        <v>-3383</v>
      </c>
      <c r="J16" s="2"/>
      <c r="K16" s="35">
        <v>-4782</v>
      </c>
      <c r="L16" s="9"/>
      <c r="M16" s="35">
        <v>-5597</v>
      </c>
      <c r="N16" s="35"/>
      <c r="O16" s="35">
        <v>-4979</v>
      </c>
      <c r="Q16" s="103"/>
      <c r="R16" s="21"/>
      <c r="T16" s="35"/>
    </row>
    <row r="17" spans="1:20">
      <c r="B17" s="204" t="s">
        <v>508</v>
      </c>
      <c r="D17" s="66">
        <v>181414</v>
      </c>
      <c r="E17" s="166"/>
      <c r="G17" s="35">
        <v>176020</v>
      </c>
      <c r="I17" s="35">
        <v>173252</v>
      </c>
      <c r="J17" s="2"/>
      <c r="K17" s="35">
        <v>149759</v>
      </c>
      <c r="L17" s="9"/>
      <c r="M17" s="35">
        <v>125802</v>
      </c>
      <c r="N17" s="35"/>
      <c r="O17" s="35">
        <v>109736</v>
      </c>
      <c r="Q17" s="103"/>
      <c r="R17" s="21"/>
      <c r="T17" s="35"/>
    </row>
    <row r="18" spans="1:20">
      <c r="B18" s="204" t="s">
        <v>509</v>
      </c>
      <c r="D18" s="66">
        <v>21575</v>
      </c>
      <c r="E18" s="166"/>
      <c r="G18" s="35">
        <v>39245</v>
      </c>
      <c r="I18" s="35">
        <v>29752</v>
      </c>
      <c r="J18" s="2"/>
      <c r="K18" s="35">
        <v>27792</v>
      </c>
      <c r="L18" s="9"/>
      <c r="M18" s="35">
        <v>21973</v>
      </c>
      <c r="N18" s="35"/>
      <c r="O18" s="35">
        <v>23658</v>
      </c>
      <c r="Q18" s="103"/>
      <c r="R18" s="21"/>
      <c r="T18" s="16"/>
    </row>
    <row r="19" spans="1:20">
      <c r="B19" s="204" t="s">
        <v>530</v>
      </c>
      <c r="D19" s="77">
        <v>94602</v>
      </c>
      <c r="E19" s="166"/>
      <c r="G19" s="16">
        <v>53990</v>
      </c>
      <c r="I19" s="16">
        <v>79729</v>
      </c>
      <c r="J19" s="2"/>
      <c r="K19" s="16">
        <v>31510</v>
      </c>
      <c r="L19" s="9"/>
      <c r="M19" s="16">
        <v>982</v>
      </c>
      <c r="N19" s="16"/>
      <c r="O19" s="16">
        <v>0</v>
      </c>
      <c r="Q19" s="103"/>
      <c r="R19" s="21"/>
      <c r="T19" s="35"/>
    </row>
    <row r="20" spans="1:20">
      <c r="B20" s="204" t="s">
        <v>186</v>
      </c>
      <c r="D20" s="77">
        <v>2483</v>
      </c>
      <c r="E20" s="166"/>
      <c r="G20" s="16">
        <v>26005</v>
      </c>
      <c r="I20" s="16">
        <v>0</v>
      </c>
      <c r="J20" s="2"/>
      <c r="K20" s="16">
        <v>0</v>
      </c>
      <c r="L20" s="9"/>
      <c r="M20" s="16">
        <v>0</v>
      </c>
      <c r="N20" s="16"/>
      <c r="O20" s="16">
        <v>0</v>
      </c>
      <c r="Q20" s="103"/>
      <c r="R20" s="21"/>
      <c r="T20" s="35"/>
    </row>
    <row r="21" spans="1:20">
      <c r="B21" s="204" t="s">
        <v>180</v>
      </c>
      <c r="D21" s="77">
        <v>0</v>
      </c>
      <c r="E21" s="166"/>
      <c r="G21" s="16">
        <v>3282</v>
      </c>
      <c r="I21" s="16">
        <v>50688</v>
      </c>
      <c r="J21" s="2"/>
      <c r="K21" s="16">
        <v>98729</v>
      </c>
      <c r="L21" s="9"/>
      <c r="M21" s="16">
        <v>41846</v>
      </c>
      <c r="N21" s="16"/>
      <c r="O21" s="35">
        <v>53409</v>
      </c>
      <c r="P21" s="21"/>
      <c r="Q21" s="103"/>
      <c r="R21" s="21"/>
      <c r="T21" s="16"/>
    </row>
    <row r="22" spans="1:20">
      <c r="B22" s="204" t="s">
        <v>334</v>
      </c>
      <c r="D22" s="77">
        <v>0</v>
      </c>
      <c r="E22" s="166"/>
      <c r="G22" s="16">
        <v>0</v>
      </c>
      <c r="I22" s="16">
        <v>0</v>
      </c>
      <c r="J22" s="2"/>
      <c r="K22" s="16">
        <v>7139</v>
      </c>
      <c r="L22" s="9"/>
      <c r="M22" s="16">
        <v>0</v>
      </c>
      <c r="N22" s="16"/>
      <c r="O22" s="16">
        <v>0</v>
      </c>
      <c r="P22" s="21"/>
      <c r="Q22" s="103"/>
      <c r="R22" s="21"/>
      <c r="T22" s="16"/>
    </row>
    <row r="23" spans="1:20">
      <c r="B23" s="204" t="s">
        <v>456</v>
      </c>
      <c r="D23" s="66">
        <v>73788</v>
      </c>
      <c r="E23" s="166"/>
      <c r="G23" s="35">
        <v>50619</v>
      </c>
      <c r="I23" s="35">
        <v>32581</v>
      </c>
      <c r="J23" s="2"/>
      <c r="K23" s="35">
        <v>57605</v>
      </c>
      <c r="L23" s="9"/>
      <c r="M23" s="35">
        <v>112547</v>
      </c>
      <c r="N23" s="35"/>
      <c r="O23" s="35">
        <v>294347</v>
      </c>
      <c r="Q23" s="103"/>
      <c r="R23" s="21"/>
      <c r="T23" s="35"/>
    </row>
    <row r="24" spans="1:20">
      <c r="B24" s="204" t="s">
        <v>510</v>
      </c>
      <c r="D24" s="218">
        <v>28362</v>
      </c>
      <c r="E24" s="166"/>
      <c r="G24" s="213">
        <v>27465</v>
      </c>
      <c r="I24" s="213">
        <v>21847</v>
      </c>
      <c r="J24" s="2"/>
      <c r="K24" s="213">
        <v>26849</v>
      </c>
      <c r="L24" s="9"/>
      <c r="M24" s="213">
        <v>17090</v>
      </c>
      <c r="N24" s="21"/>
      <c r="O24" s="213">
        <f>202645+16200</f>
        <v>218845</v>
      </c>
      <c r="Q24" s="103"/>
      <c r="R24" s="21"/>
      <c r="T24" s="21"/>
    </row>
    <row r="25" spans="1:20">
      <c r="B25" s="204" t="s">
        <v>511</v>
      </c>
      <c r="D25" s="216">
        <f>SUM(D12:D24)</f>
        <v>931930</v>
      </c>
      <c r="E25" s="166"/>
      <c r="G25" s="214">
        <f>SUM(G12:G24)</f>
        <v>928737</v>
      </c>
      <c r="I25" s="214">
        <f>SUM(I12:I24)</f>
        <v>882482</v>
      </c>
      <c r="J25" s="2"/>
      <c r="K25" s="214">
        <f>SUM(K12:K24)</f>
        <v>906929</v>
      </c>
      <c r="L25" s="9"/>
      <c r="M25" s="214">
        <f>SUM(M12:M24)</f>
        <v>936181</v>
      </c>
      <c r="N25" s="21"/>
      <c r="O25" s="214">
        <f>SUM(O12:O24)</f>
        <v>1351700</v>
      </c>
      <c r="Q25" s="103"/>
      <c r="R25" s="21"/>
    </row>
    <row r="26" spans="1:20">
      <c r="D26" s="6"/>
      <c r="E26" s="166"/>
      <c r="G26" s="4"/>
      <c r="I26" s="4"/>
      <c r="J26" s="2"/>
      <c r="K26" s="4"/>
      <c r="L26" s="9"/>
      <c r="M26" s="2"/>
      <c r="O26" s="4"/>
      <c r="Q26" s="103"/>
      <c r="R26" s="21"/>
    </row>
    <row r="27" spans="1:20">
      <c r="A27" s="199" t="s">
        <v>389</v>
      </c>
      <c r="E27" s="166"/>
      <c r="I27" s="2"/>
      <c r="J27" s="2"/>
      <c r="K27" s="2"/>
      <c r="L27" s="9"/>
      <c r="M27" s="2"/>
      <c r="O27" s="2"/>
      <c r="P27" s="7"/>
      <c r="Q27" s="111"/>
      <c r="R27" s="21"/>
      <c r="T27" s="35"/>
    </row>
    <row r="28" spans="1:20">
      <c r="B28" s="204" t="s">
        <v>512</v>
      </c>
      <c r="D28" s="72">
        <v>0</v>
      </c>
      <c r="E28" s="166"/>
      <c r="G28" s="35">
        <v>119989</v>
      </c>
      <c r="I28" s="35">
        <v>415296</v>
      </c>
      <c r="J28" s="2"/>
      <c r="K28" s="35">
        <v>532600</v>
      </c>
      <c r="L28" s="9"/>
      <c r="M28" s="35">
        <v>526008</v>
      </c>
      <c r="N28" s="35"/>
      <c r="O28" s="35">
        <v>390702</v>
      </c>
      <c r="Q28" s="103"/>
      <c r="R28" s="21"/>
      <c r="T28" s="35"/>
    </row>
    <row r="29" spans="1:20">
      <c r="B29" s="204" t="s">
        <v>456</v>
      </c>
      <c r="D29" s="66">
        <v>39032</v>
      </c>
      <c r="E29" s="166"/>
      <c r="G29" s="35">
        <v>28855</v>
      </c>
      <c r="I29" s="35">
        <v>33675</v>
      </c>
      <c r="J29" s="2"/>
      <c r="K29" s="35">
        <v>48928</v>
      </c>
      <c r="L29" s="9"/>
      <c r="M29" s="35">
        <v>67649</v>
      </c>
      <c r="N29" s="35"/>
      <c r="O29" s="35">
        <v>403363</v>
      </c>
      <c r="Q29" s="103"/>
      <c r="R29" s="21"/>
      <c r="T29" s="35"/>
    </row>
    <row r="30" spans="1:20">
      <c r="B30" s="204" t="s">
        <v>633</v>
      </c>
      <c r="D30" s="66">
        <v>469886</v>
      </c>
      <c r="E30" s="166"/>
      <c r="G30" s="35">
        <v>414576</v>
      </c>
      <c r="I30" s="35">
        <v>343052</v>
      </c>
      <c r="J30" s="2"/>
      <c r="K30" s="35">
        <v>379347</v>
      </c>
      <c r="L30" s="9"/>
      <c r="M30" s="35">
        <v>343771</v>
      </c>
      <c r="N30" s="35"/>
      <c r="O30" s="35">
        <v>293943</v>
      </c>
      <c r="Q30" s="103"/>
      <c r="R30" s="21"/>
      <c r="T30" s="35"/>
    </row>
    <row r="31" spans="1:20">
      <c r="B31" s="204" t="s">
        <v>513</v>
      </c>
      <c r="D31" s="269">
        <v>116216</v>
      </c>
      <c r="E31" s="166"/>
      <c r="G31" s="270">
        <v>110091</v>
      </c>
      <c r="I31" s="270">
        <v>117935</v>
      </c>
      <c r="J31" s="2"/>
      <c r="K31" s="270">
        <v>117941</v>
      </c>
      <c r="L31" s="9"/>
      <c r="M31" s="270">
        <v>111388</v>
      </c>
      <c r="N31" s="35"/>
      <c r="O31" s="270">
        <v>111931</v>
      </c>
      <c r="Q31" s="103"/>
      <c r="R31" s="73"/>
      <c r="T31" s="73"/>
    </row>
    <row r="32" spans="1:20">
      <c r="B32" s="204" t="s">
        <v>514</v>
      </c>
      <c r="D32" s="271">
        <f>SUM(D28:D31)</f>
        <v>625134</v>
      </c>
      <c r="E32" s="166"/>
      <c r="G32" s="272">
        <f>SUM(G28:G31)</f>
        <v>673511</v>
      </c>
      <c r="I32" s="272">
        <f>SUM(I28:I31)</f>
        <v>909958</v>
      </c>
      <c r="J32" s="2"/>
      <c r="K32" s="272">
        <f>SUM(K28:K31)</f>
        <v>1078816</v>
      </c>
      <c r="L32" s="9"/>
      <c r="M32" s="272">
        <f>SUM(M28:M31)</f>
        <v>1048816</v>
      </c>
      <c r="N32" s="73"/>
      <c r="O32" s="272">
        <f>SUM(O28:O31)</f>
        <v>1199939</v>
      </c>
      <c r="Q32" s="103"/>
      <c r="R32" s="73"/>
    </row>
    <row r="33" spans="1:20">
      <c r="E33" s="166"/>
      <c r="I33" s="2"/>
      <c r="J33" s="2"/>
      <c r="K33" s="2"/>
      <c r="L33" s="9"/>
      <c r="M33" s="2"/>
      <c r="O33" s="2"/>
      <c r="Q33" s="103"/>
      <c r="R33" s="21"/>
    </row>
    <row r="34" spans="1:20">
      <c r="A34" s="199" t="s">
        <v>382</v>
      </c>
      <c r="E34" s="166"/>
      <c r="I34" s="2"/>
      <c r="J34" s="2"/>
      <c r="K34" s="2"/>
      <c r="L34" s="9"/>
      <c r="M34" s="2"/>
      <c r="O34" s="2"/>
      <c r="P34" s="7"/>
      <c r="Q34" s="111"/>
      <c r="R34" s="21"/>
      <c r="T34" s="35"/>
    </row>
    <row r="35" spans="1:20">
      <c r="B35" s="204" t="s">
        <v>515</v>
      </c>
      <c r="D35" s="66">
        <v>13201960</v>
      </c>
      <c r="E35" s="166"/>
      <c r="G35" s="35">
        <v>12848138</v>
      </c>
      <c r="I35" s="35">
        <v>12264805</v>
      </c>
      <c r="J35" s="2"/>
      <c r="K35" s="35">
        <v>11640739</v>
      </c>
      <c r="L35" s="9"/>
      <c r="M35" s="35">
        <v>11154919</v>
      </c>
      <c r="N35" s="35"/>
      <c r="O35" s="35">
        <v>10727695</v>
      </c>
      <c r="Q35" s="103"/>
      <c r="R35" s="21"/>
      <c r="T35" s="35"/>
    </row>
    <row r="36" spans="1:20">
      <c r="B36" s="204" t="s">
        <v>658</v>
      </c>
      <c r="D36" s="269">
        <v>-4514204</v>
      </c>
      <c r="E36" s="166"/>
      <c r="G36" s="270">
        <v>-4340645</v>
      </c>
      <c r="I36" s="270">
        <v>-4141546</v>
      </c>
      <c r="J36" s="2"/>
      <c r="K36" s="270">
        <v>-4004944</v>
      </c>
      <c r="L36" s="9"/>
      <c r="M36" s="270">
        <v>-3797475</v>
      </c>
      <c r="N36" s="35"/>
      <c r="O36" s="270">
        <v>-3622884</v>
      </c>
      <c r="Q36" s="103"/>
      <c r="R36" s="21"/>
      <c r="T36" s="21"/>
    </row>
    <row r="37" spans="1:20">
      <c r="B37" s="204" t="s">
        <v>600</v>
      </c>
      <c r="D37" s="72">
        <f>+D35+D36</f>
        <v>8687756</v>
      </c>
      <c r="E37" s="166"/>
      <c r="G37" s="21">
        <f>+G35+G36</f>
        <v>8507493</v>
      </c>
      <c r="I37" s="21">
        <f>+I35+I36</f>
        <v>8123259</v>
      </c>
      <c r="J37" s="2"/>
      <c r="K37" s="21">
        <f>+K35+K36</f>
        <v>7635795</v>
      </c>
      <c r="L37" s="9"/>
      <c r="M37" s="21">
        <f>+M35+M36</f>
        <v>7357444</v>
      </c>
      <c r="N37" s="21"/>
      <c r="O37" s="21">
        <f>+O35+O36</f>
        <v>7104811</v>
      </c>
      <c r="Q37" s="103"/>
      <c r="R37" s="21">
        <f>R35-R36</f>
        <v>0</v>
      </c>
      <c r="T37" s="35"/>
    </row>
    <row r="38" spans="1:20" ht="12.75" customHeight="1">
      <c r="B38" s="204" t="s">
        <v>516</v>
      </c>
      <c r="D38" s="66">
        <v>459361</v>
      </c>
      <c r="E38" s="166"/>
      <c r="G38" s="35">
        <v>467700</v>
      </c>
      <c r="I38" s="35">
        <v>572354</v>
      </c>
      <c r="J38" s="2"/>
      <c r="K38" s="35">
        <v>625577</v>
      </c>
      <c r="L38" s="9"/>
      <c r="M38" s="35">
        <v>368284</v>
      </c>
      <c r="N38" s="35"/>
      <c r="O38" s="35">
        <v>327172</v>
      </c>
      <c r="Q38" s="103"/>
      <c r="R38" s="21"/>
      <c r="T38" s="35"/>
    </row>
    <row r="39" spans="1:20" ht="12.75" customHeight="1">
      <c r="B39" s="204" t="s">
        <v>659</v>
      </c>
      <c r="D39" s="66">
        <v>137956</v>
      </c>
      <c r="E39" s="166"/>
      <c r="G39" s="35">
        <v>146722</v>
      </c>
      <c r="I39" s="35">
        <v>155498</v>
      </c>
      <c r="J39" s="2"/>
      <c r="K39" s="35">
        <v>164274</v>
      </c>
      <c r="L39" s="9"/>
      <c r="M39" s="35">
        <v>173051</v>
      </c>
      <c r="N39" s="35"/>
      <c r="O39" s="35">
        <v>181827</v>
      </c>
      <c r="Q39" s="103"/>
      <c r="R39" s="21"/>
      <c r="T39" s="35"/>
    </row>
    <row r="40" spans="1:20">
      <c r="B40" s="204" t="s">
        <v>520</v>
      </c>
      <c r="D40" s="66">
        <v>184952</v>
      </c>
      <c r="E40" s="166"/>
      <c r="G40" s="35">
        <v>164380</v>
      </c>
      <c r="I40" s="35">
        <v>131722</v>
      </c>
      <c r="J40" s="2"/>
      <c r="K40" s="35">
        <v>105746</v>
      </c>
      <c r="L40" s="9"/>
      <c r="M40" s="35">
        <v>96100</v>
      </c>
      <c r="N40" s="35"/>
      <c r="O40" s="35">
        <v>90916</v>
      </c>
      <c r="Q40" s="103"/>
      <c r="R40" s="21"/>
      <c r="T40" s="35"/>
    </row>
    <row r="41" spans="1:20">
      <c r="B41" s="204" t="s">
        <v>556</v>
      </c>
      <c r="D41" s="269">
        <v>108794</v>
      </c>
      <c r="E41" s="166"/>
      <c r="G41" s="270">
        <v>118243</v>
      </c>
      <c r="I41" s="270">
        <v>89323</v>
      </c>
      <c r="J41" s="2"/>
      <c r="K41" s="270">
        <v>69271</v>
      </c>
      <c r="L41" s="9"/>
      <c r="M41" s="270">
        <v>60100</v>
      </c>
      <c r="N41" s="35"/>
      <c r="O41" s="270">
        <v>54184</v>
      </c>
      <c r="Q41" s="103"/>
      <c r="R41" s="21"/>
      <c r="T41" s="21"/>
    </row>
    <row r="42" spans="1:20">
      <c r="B42" s="204" t="s">
        <v>601</v>
      </c>
      <c r="D42" s="216">
        <f>SUM(D37:D41)</f>
        <v>9578819</v>
      </c>
      <c r="E42" s="166"/>
      <c r="G42" s="214">
        <f>SUM(G37:G41)</f>
        <v>9404538</v>
      </c>
      <c r="I42" s="214">
        <f>SUM(I37:I41)</f>
        <v>9072156</v>
      </c>
      <c r="J42" s="2"/>
      <c r="K42" s="214">
        <f>SUM(K37:K41)</f>
        <v>8600663</v>
      </c>
      <c r="L42" s="9"/>
      <c r="M42" s="214">
        <f>SUM(M37:M41)</f>
        <v>8054979</v>
      </c>
      <c r="N42" s="21"/>
      <c r="O42" s="214">
        <f>SUM(O37:O41)</f>
        <v>7758910</v>
      </c>
      <c r="Q42" s="103"/>
      <c r="R42" s="21"/>
    </row>
    <row r="43" spans="1:20">
      <c r="E43" s="166"/>
      <c r="I43" s="2"/>
      <c r="J43" s="2"/>
      <c r="K43" s="2"/>
      <c r="L43" s="9"/>
      <c r="M43" s="2"/>
      <c r="O43" s="2"/>
      <c r="P43" s="7"/>
      <c r="Q43" s="111"/>
      <c r="R43" s="21"/>
    </row>
    <row r="44" spans="1:20">
      <c r="A44" s="199" t="s">
        <v>391</v>
      </c>
      <c r="E44" s="166"/>
      <c r="I44" s="2"/>
      <c r="J44" s="2"/>
      <c r="K44" s="2"/>
      <c r="L44" s="9"/>
      <c r="M44" s="2"/>
      <c r="O44" s="2"/>
      <c r="P44" s="7"/>
      <c r="Q44" s="111"/>
      <c r="R44" s="21"/>
      <c r="T44" s="35"/>
    </row>
    <row r="45" spans="1:20">
      <c r="B45" s="186" t="s">
        <v>264</v>
      </c>
      <c r="D45" s="16">
        <v>0</v>
      </c>
      <c r="E45" s="166"/>
      <c r="G45" s="16">
        <v>0</v>
      </c>
      <c r="I45" s="35">
        <v>7984</v>
      </c>
      <c r="J45" s="2"/>
      <c r="K45" s="35">
        <v>110928</v>
      </c>
      <c r="L45" s="9"/>
      <c r="M45" s="35">
        <v>160268</v>
      </c>
      <c r="N45" s="35"/>
      <c r="O45" s="35">
        <v>172756</v>
      </c>
      <c r="P45" s="7"/>
      <c r="Q45" s="111"/>
      <c r="R45" s="21"/>
      <c r="T45" s="83"/>
    </row>
    <row r="46" spans="1:20">
      <c r="B46" s="186" t="s">
        <v>265</v>
      </c>
      <c r="D46" s="66">
        <v>1048656</v>
      </c>
      <c r="E46" s="166"/>
      <c r="G46" s="35">
        <v>813161</v>
      </c>
      <c r="I46" s="35">
        <v>817882</v>
      </c>
      <c r="J46" s="2"/>
      <c r="K46" s="35">
        <v>543658</v>
      </c>
      <c r="L46" s="9"/>
      <c r="M46" s="35">
        <v>714250</v>
      </c>
      <c r="N46" s="83"/>
      <c r="O46" s="35">
        <v>178286</v>
      </c>
      <c r="P46" s="12"/>
      <c r="Q46" s="111"/>
      <c r="R46" s="21"/>
      <c r="T46" s="83"/>
    </row>
    <row r="47" spans="1:20">
      <c r="B47" s="186" t="s">
        <v>186</v>
      </c>
      <c r="D47" s="66">
        <v>65103</v>
      </c>
      <c r="E47" s="166"/>
      <c r="G47" s="35">
        <v>65103</v>
      </c>
      <c r="H47" s="16"/>
      <c r="I47" s="16">
        <v>0</v>
      </c>
      <c r="J47" s="16"/>
      <c r="K47" s="16">
        <v>0</v>
      </c>
      <c r="L47" s="16"/>
      <c r="M47" s="16">
        <v>0</v>
      </c>
      <c r="N47" s="16"/>
      <c r="O47" s="16">
        <v>0</v>
      </c>
      <c r="P47" s="12"/>
      <c r="Q47" s="131"/>
      <c r="R47" s="82"/>
      <c r="T47" s="21"/>
    </row>
    <row r="48" spans="1:20">
      <c r="B48" s="505" t="s">
        <v>366</v>
      </c>
      <c r="C48" s="33"/>
      <c r="D48" s="432">
        <v>113061</v>
      </c>
      <c r="E48" s="364"/>
      <c r="F48" s="33"/>
      <c r="G48" s="274">
        <v>101274</v>
      </c>
      <c r="H48" s="33"/>
      <c r="I48" s="274">
        <v>115505</v>
      </c>
      <c r="J48" s="33"/>
      <c r="K48" s="274">
        <v>114794</v>
      </c>
      <c r="L48" s="9"/>
      <c r="M48" s="274">
        <v>104691</v>
      </c>
      <c r="N48" s="83"/>
      <c r="O48" s="274">
        <v>135884</v>
      </c>
      <c r="Q48" s="103"/>
      <c r="R48" s="82"/>
    </row>
    <row r="49" spans="1:20">
      <c r="B49" s="186" t="s">
        <v>522</v>
      </c>
      <c r="D49" s="218">
        <f>SUM(D45:D48)</f>
        <v>1226820</v>
      </c>
      <c r="E49" s="166"/>
      <c r="G49" s="213">
        <f>SUM(G45:G48)</f>
        <v>979538</v>
      </c>
      <c r="I49" s="213">
        <f>SUM(I45:I48)</f>
        <v>941371</v>
      </c>
      <c r="J49" s="2"/>
      <c r="K49" s="213">
        <f>SUM(K45:K48)</f>
        <v>769380</v>
      </c>
      <c r="L49" s="9"/>
      <c r="M49" s="213">
        <f>SUM(M45:M48)</f>
        <v>979209</v>
      </c>
      <c r="N49" s="21"/>
      <c r="O49" s="213">
        <f>SUM(O45:O48)</f>
        <v>486926</v>
      </c>
      <c r="Q49" s="103"/>
      <c r="R49" s="21"/>
      <c r="T49" s="65"/>
    </row>
    <row r="50" spans="1:20">
      <c r="E50" s="166"/>
      <c r="I50" s="2"/>
      <c r="J50" s="2"/>
      <c r="K50" s="2"/>
      <c r="L50" s="9"/>
      <c r="M50" s="2"/>
      <c r="O50" s="2"/>
      <c r="P50" s="7"/>
      <c r="Q50" s="111"/>
      <c r="R50" s="65"/>
    </row>
    <row r="51" spans="1:20" ht="13.5" thickBot="1">
      <c r="A51" s="199" t="s">
        <v>392</v>
      </c>
      <c r="D51" s="433">
        <f>D49+D42+D32+D25</f>
        <v>12362703</v>
      </c>
      <c r="E51" s="166"/>
      <c r="G51" s="502">
        <f>G49+G42+G32+G25</f>
        <v>11986324</v>
      </c>
      <c r="I51" s="502">
        <f>I49+I42+I32+I25</f>
        <v>11805967</v>
      </c>
      <c r="J51" s="2"/>
      <c r="K51" s="502">
        <f>K49+K42+K32+K25</f>
        <v>11355788</v>
      </c>
      <c r="L51" s="9"/>
      <c r="M51" s="502">
        <f>M49+M42+M32+M25</f>
        <v>11019185</v>
      </c>
      <c r="N51" s="65"/>
      <c r="O51" s="502">
        <f>O49+O42+O32+O25</f>
        <v>10797475</v>
      </c>
      <c r="Q51" s="103"/>
      <c r="R51" s="11"/>
    </row>
    <row r="52" spans="1:20" ht="13.5" thickTop="1">
      <c r="I52" s="2"/>
      <c r="J52" s="7"/>
      <c r="K52" s="2"/>
      <c r="M52" s="2"/>
      <c r="O52" s="2"/>
      <c r="Q52" s="103"/>
      <c r="R52" s="11"/>
    </row>
    <row r="53" spans="1:20">
      <c r="I53" s="2"/>
      <c r="J53" s="7"/>
      <c r="K53" s="2"/>
      <c r="M53" s="2"/>
      <c r="O53" s="2"/>
      <c r="Q53" s="103"/>
    </row>
    <row r="54" spans="1:20">
      <c r="B54" s="193"/>
      <c r="C54" s="7"/>
      <c r="E54" s="7"/>
      <c r="F54" s="7"/>
      <c r="H54" s="7"/>
      <c r="I54" s="2"/>
      <c r="J54" s="7"/>
      <c r="K54" s="2"/>
      <c r="L54" s="7"/>
      <c r="M54" s="2"/>
      <c r="N54" s="7"/>
      <c r="O54" s="7"/>
      <c r="P54" s="7"/>
      <c r="Q54" s="111"/>
      <c r="R54" s="27"/>
    </row>
    <row r="55" spans="1:20">
      <c r="I55" s="2"/>
      <c r="J55" s="7"/>
      <c r="K55" s="2"/>
      <c r="M55" s="2"/>
      <c r="O55" s="2"/>
      <c r="Q55" s="103"/>
    </row>
    <row r="56" spans="1:20">
      <c r="B56" s="193"/>
      <c r="C56" s="7"/>
      <c r="E56" s="7"/>
      <c r="F56" s="7"/>
      <c r="H56" s="7"/>
      <c r="I56" s="2"/>
      <c r="J56" s="7"/>
      <c r="K56" s="2"/>
      <c r="L56" s="7"/>
      <c r="M56" s="2"/>
      <c r="N56" s="7"/>
      <c r="O56" s="7"/>
      <c r="P56" s="7"/>
      <c r="Q56" s="111"/>
    </row>
    <row r="57" spans="1:20">
      <c r="I57" s="2"/>
      <c r="J57" s="7"/>
      <c r="K57" s="2"/>
      <c r="M57" s="2"/>
      <c r="O57" s="2"/>
      <c r="Q57" s="103"/>
    </row>
    <row r="58" spans="1:20">
      <c r="B58" s="193"/>
      <c r="C58" s="7"/>
      <c r="E58" s="7"/>
      <c r="F58" s="7"/>
      <c r="H58" s="7"/>
      <c r="I58" s="103"/>
      <c r="J58" s="111"/>
      <c r="K58" s="103"/>
      <c r="L58" s="111"/>
      <c r="M58" s="103"/>
      <c r="N58" s="111"/>
      <c r="O58" s="111"/>
      <c r="P58" s="111"/>
      <c r="Q58" s="111"/>
    </row>
    <row r="59" spans="1:20">
      <c r="I59" s="2"/>
      <c r="J59" s="7"/>
      <c r="K59" s="2"/>
      <c r="M59" s="2"/>
      <c r="O59" s="2"/>
      <c r="R59" s="28"/>
    </row>
    <row r="60" spans="1:20">
      <c r="I60" s="2"/>
      <c r="J60" s="7"/>
      <c r="K60" s="2"/>
      <c r="M60" s="2"/>
      <c r="N60" s="2" t="s">
        <v>464</v>
      </c>
      <c r="O60" s="2"/>
      <c r="R60" s="29"/>
    </row>
    <row r="61" spans="1:20">
      <c r="I61" s="2"/>
      <c r="J61" s="7"/>
      <c r="K61" s="2"/>
      <c r="M61" s="2"/>
      <c r="O61" s="2"/>
      <c r="R61" s="29"/>
    </row>
    <row r="62" spans="1:20">
      <c r="I62" s="2"/>
      <c r="J62" s="7"/>
      <c r="K62" s="2"/>
      <c r="M62" s="2"/>
      <c r="O62" s="2"/>
      <c r="R62" s="29"/>
    </row>
    <row r="63" spans="1:20">
      <c r="I63" s="2"/>
      <c r="J63" s="7"/>
      <c r="K63" s="2"/>
      <c r="M63" s="2"/>
      <c r="O63" s="2"/>
      <c r="R63" s="18"/>
    </row>
    <row r="64" spans="1:20">
      <c r="B64" s="193"/>
      <c r="C64" s="7"/>
      <c r="E64" s="7"/>
      <c r="F64" s="7"/>
      <c r="H64" s="7"/>
      <c r="I64" s="2"/>
      <c r="J64" s="7"/>
      <c r="K64" s="2"/>
      <c r="L64" s="7"/>
      <c r="M64" s="2"/>
      <c r="N64" s="7"/>
      <c r="O64" s="7"/>
      <c r="P64" s="7"/>
      <c r="Q64" s="7"/>
      <c r="R64" s="30"/>
    </row>
    <row r="65" spans="9:15">
      <c r="I65" s="2"/>
      <c r="J65" s="7"/>
      <c r="K65" s="2"/>
      <c r="M65" s="2"/>
      <c r="O65" s="2"/>
    </row>
    <row r="66" spans="9:15">
      <c r="I66" s="2"/>
      <c r="J66" s="7"/>
      <c r="K66" s="2"/>
      <c r="M66" s="2"/>
      <c r="O66" s="2"/>
    </row>
    <row r="67" spans="9:15">
      <c r="I67" s="2"/>
      <c r="J67" s="7"/>
      <c r="K67" s="2"/>
      <c r="M67" s="2"/>
      <c r="O67" s="2"/>
    </row>
    <row r="68" spans="9:15">
      <c r="I68" s="2"/>
      <c r="J68" s="7"/>
      <c r="K68" s="2"/>
      <c r="M68" s="2"/>
      <c r="O68" s="2"/>
    </row>
    <row r="69" spans="9:15">
      <c r="I69" s="2"/>
      <c r="J69" s="7"/>
      <c r="K69" s="2"/>
      <c r="M69" s="2"/>
      <c r="O69" s="2"/>
    </row>
    <row r="70" spans="9:15">
      <c r="I70" s="2"/>
      <c r="J70" s="7"/>
      <c r="K70" s="2"/>
      <c r="M70" s="2"/>
      <c r="O70" s="2"/>
    </row>
    <row r="71" spans="9:15">
      <c r="I71" s="2"/>
      <c r="J71" s="7"/>
      <c r="K71" s="2"/>
      <c r="M71" s="2"/>
      <c r="O71" s="2"/>
    </row>
    <row r="72" spans="9:15">
      <c r="I72" s="2"/>
      <c r="J72" s="7"/>
      <c r="K72" s="2"/>
      <c r="M72" s="2"/>
      <c r="O72" s="2"/>
    </row>
    <row r="73" spans="9:15">
      <c r="I73" s="2"/>
      <c r="J73" s="7"/>
      <c r="K73" s="2"/>
      <c r="M73" s="2"/>
      <c r="O73" s="2"/>
    </row>
    <row r="74" spans="9:15">
      <c r="I74" s="2"/>
      <c r="J74" s="7"/>
      <c r="K74" s="2"/>
      <c r="M74" s="2"/>
      <c r="O74" s="2"/>
    </row>
    <row r="75" spans="9:15">
      <c r="I75" s="2"/>
      <c r="J75" s="7"/>
      <c r="K75" s="2"/>
      <c r="M75" s="2"/>
      <c r="O75" s="2"/>
    </row>
    <row r="76" spans="9:15">
      <c r="I76" s="2"/>
      <c r="J76" s="7"/>
      <c r="K76" s="2"/>
      <c r="M76" s="2"/>
      <c r="O76" s="2"/>
    </row>
    <row r="77" spans="9:15">
      <c r="I77" s="2"/>
      <c r="J77" s="7"/>
      <c r="K77" s="2"/>
      <c r="M77" s="2"/>
      <c r="O77" s="2"/>
    </row>
    <row r="78" spans="9:15">
      <c r="I78" s="2"/>
      <c r="J78" s="7"/>
      <c r="K78" s="2"/>
      <c r="M78" s="2"/>
      <c r="O78" s="2"/>
    </row>
    <row r="79" spans="9:15">
      <c r="I79" s="2"/>
      <c r="J79" s="7"/>
      <c r="K79" s="2"/>
      <c r="M79" s="2"/>
      <c r="O79" s="2"/>
    </row>
    <row r="80" spans="9:15">
      <c r="I80" s="2"/>
      <c r="J80" s="7"/>
      <c r="K80" s="2"/>
      <c r="M80" s="2"/>
      <c r="O80" s="2"/>
    </row>
    <row r="81" spans="9:15">
      <c r="I81" s="2"/>
      <c r="J81" s="7"/>
      <c r="K81" s="2"/>
      <c r="M81" s="2"/>
      <c r="O81" s="2"/>
    </row>
    <row r="82" spans="9:15">
      <c r="I82" s="2"/>
      <c r="J82" s="7"/>
      <c r="K82" s="2"/>
      <c r="M82" s="2"/>
      <c r="O82" s="2"/>
    </row>
    <row r="83" spans="9:15">
      <c r="I83" s="2"/>
      <c r="J83" s="7"/>
      <c r="K83" s="2"/>
      <c r="M83" s="2"/>
      <c r="O83" s="2"/>
    </row>
    <row r="84" spans="9:15">
      <c r="I84" s="2"/>
      <c r="J84" s="7"/>
      <c r="K84" s="2"/>
      <c r="M84" s="2"/>
      <c r="O84" s="2"/>
    </row>
    <row r="85" spans="9:15">
      <c r="I85" s="2"/>
      <c r="J85" s="7"/>
      <c r="K85" s="2"/>
      <c r="M85" s="2"/>
      <c r="O85" s="2"/>
    </row>
    <row r="86" spans="9:15">
      <c r="I86" s="2"/>
      <c r="J86" s="7"/>
      <c r="K86" s="2"/>
      <c r="M86" s="2"/>
      <c r="O86" s="2"/>
    </row>
    <row r="87" spans="9:15">
      <c r="I87" s="2"/>
      <c r="J87" s="7"/>
      <c r="K87" s="2"/>
      <c r="M87" s="2"/>
      <c r="O87" s="2"/>
    </row>
    <row r="88" spans="9:15">
      <c r="I88" s="2"/>
      <c r="J88" s="7"/>
      <c r="K88" s="2"/>
      <c r="M88" s="2"/>
      <c r="O88" s="2"/>
    </row>
    <row r="89" spans="9:15">
      <c r="I89" s="2"/>
      <c r="J89" s="7"/>
      <c r="K89" s="2"/>
      <c r="M89" s="2"/>
      <c r="O89" s="2"/>
    </row>
    <row r="90" spans="9:15">
      <c r="I90" s="2"/>
      <c r="J90" s="7"/>
      <c r="K90" s="2"/>
      <c r="M90" s="2"/>
      <c r="O90" s="2"/>
    </row>
    <row r="91" spans="9:15">
      <c r="I91" s="2"/>
      <c r="J91" s="7"/>
      <c r="K91" s="2"/>
      <c r="M91" s="2"/>
      <c r="O91" s="2"/>
    </row>
    <row r="92" spans="9:15">
      <c r="I92" s="2"/>
      <c r="J92" s="7"/>
      <c r="K92" s="2"/>
      <c r="M92" s="2"/>
      <c r="O92" s="2"/>
    </row>
    <row r="93" spans="9:15">
      <c r="I93" s="2"/>
      <c r="J93" s="7"/>
      <c r="K93" s="2"/>
      <c r="M93" s="2"/>
      <c r="O93" s="2"/>
    </row>
    <row r="94" spans="9:15">
      <c r="I94" s="2"/>
      <c r="J94" s="7"/>
      <c r="K94" s="2"/>
      <c r="M94" s="2"/>
      <c r="O94" s="2"/>
    </row>
    <row r="95" spans="9:15">
      <c r="I95" s="2"/>
      <c r="J95" s="7"/>
      <c r="K95" s="2"/>
      <c r="M95" s="2"/>
      <c r="O95" s="2"/>
    </row>
    <row r="96" spans="9:15">
      <c r="I96" s="2"/>
      <c r="J96" s="7"/>
      <c r="K96" s="2"/>
      <c r="M96" s="2"/>
      <c r="O96" s="2"/>
    </row>
    <row r="97" spans="9:15">
      <c r="I97" s="2"/>
      <c r="J97" s="7"/>
      <c r="K97" s="2"/>
      <c r="M97" s="2"/>
      <c r="O97" s="2"/>
    </row>
    <row r="98" spans="9:15">
      <c r="I98" s="2"/>
      <c r="J98" s="7"/>
      <c r="K98" s="2"/>
      <c r="M98" s="2"/>
      <c r="O98" s="2"/>
    </row>
    <row r="99" spans="9:15">
      <c r="I99" s="2"/>
      <c r="J99" s="7"/>
      <c r="K99" s="2"/>
      <c r="M99" s="2"/>
      <c r="O99" s="2"/>
    </row>
    <row r="100" spans="9:15">
      <c r="I100" s="2"/>
      <c r="J100" s="7"/>
      <c r="K100" s="2"/>
      <c r="M100" s="2"/>
      <c r="O100" s="2"/>
    </row>
    <row r="101" spans="9:15">
      <c r="I101" s="2"/>
      <c r="J101" s="7"/>
      <c r="K101" s="2"/>
      <c r="M101" s="2"/>
      <c r="O101" s="2"/>
    </row>
    <row r="102" spans="9:15">
      <c r="I102" s="2"/>
      <c r="J102" s="7"/>
      <c r="K102" s="2"/>
      <c r="M102" s="2"/>
      <c r="O102" s="2"/>
    </row>
    <row r="103" spans="9:15">
      <c r="I103" s="2"/>
      <c r="J103" s="7"/>
      <c r="K103" s="2"/>
      <c r="M103" s="2"/>
      <c r="O103" s="2"/>
    </row>
    <row r="104" spans="9:15">
      <c r="I104" s="2"/>
      <c r="J104" s="7"/>
      <c r="K104" s="2"/>
      <c r="M104" s="2"/>
      <c r="O104" s="2"/>
    </row>
    <row r="105" spans="9:15">
      <c r="I105" s="2"/>
      <c r="J105" s="7"/>
      <c r="K105" s="2"/>
      <c r="M105" s="2"/>
      <c r="O105" s="2"/>
    </row>
    <row r="106" spans="9:15">
      <c r="I106" s="2"/>
      <c r="J106" s="7"/>
      <c r="K106" s="2"/>
      <c r="M106" s="2"/>
      <c r="O106" s="2"/>
    </row>
    <row r="107" spans="9:15">
      <c r="I107" s="2"/>
      <c r="J107" s="7"/>
      <c r="K107" s="2"/>
      <c r="M107" s="2"/>
      <c r="O107" s="2"/>
    </row>
    <row r="108" spans="9:15">
      <c r="I108" s="2"/>
      <c r="J108" s="7"/>
      <c r="K108" s="2"/>
      <c r="M108" s="2"/>
      <c r="O108" s="2"/>
    </row>
    <row r="109" spans="9:15">
      <c r="I109" s="2"/>
      <c r="J109" s="7"/>
      <c r="K109" s="2"/>
      <c r="M109" s="2"/>
      <c r="O109" s="2"/>
    </row>
    <row r="110" spans="9:15">
      <c r="I110" s="2"/>
      <c r="J110" s="7"/>
      <c r="K110" s="2"/>
      <c r="M110" s="2"/>
      <c r="O110" s="2"/>
    </row>
    <row r="111" spans="9:15">
      <c r="I111" s="2"/>
      <c r="J111" s="7"/>
      <c r="K111" s="2"/>
      <c r="M111" s="2"/>
      <c r="O111" s="2"/>
    </row>
    <row r="112" spans="9:15">
      <c r="I112" s="2"/>
      <c r="J112" s="7"/>
      <c r="K112" s="2"/>
      <c r="M112" s="2"/>
      <c r="O112" s="2"/>
    </row>
    <row r="113" spans="9:15">
      <c r="I113" s="2"/>
      <c r="J113" s="7"/>
      <c r="K113" s="2"/>
      <c r="M113" s="2"/>
      <c r="O113" s="2"/>
    </row>
    <row r="114" spans="9:15">
      <c r="I114" s="2"/>
      <c r="J114" s="7"/>
      <c r="K114" s="2"/>
      <c r="M114" s="2"/>
      <c r="O114" s="2"/>
    </row>
    <row r="115" spans="9:15">
      <c r="I115" s="2"/>
      <c r="J115" s="7"/>
      <c r="K115" s="2"/>
      <c r="M115" s="2"/>
      <c r="O115" s="2"/>
    </row>
    <row r="116" spans="9:15">
      <c r="I116" s="2"/>
      <c r="J116" s="7"/>
      <c r="K116" s="2"/>
      <c r="M116" s="2"/>
      <c r="O116" s="2"/>
    </row>
    <row r="117" spans="9:15">
      <c r="I117" s="2"/>
      <c r="J117" s="7"/>
      <c r="K117" s="2"/>
      <c r="M117" s="2"/>
      <c r="O117" s="2"/>
    </row>
    <row r="118" spans="9:15">
      <c r="I118" s="2"/>
      <c r="J118" s="7"/>
      <c r="K118" s="2"/>
      <c r="M118" s="2"/>
      <c r="O118" s="2"/>
    </row>
    <row r="119" spans="9:15">
      <c r="I119" s="2"/>
      <c r="J119" s="7"/>
      <c r="K119" s="2"/>
      <c r="M119" s="2"/>
      <c r="O119" s="2"/>
    </row>
    <row r="120" spans="9:15">
      <c r="I120" s="2"/>
      <c r="J120" s="7"/>
      <c r="K120" s="2"/>
      <c r="M120" s="2"/>
      <c r="O120" s="2"/>
    </row>
    <row r="121" spans="9:15">
      <c r="I121" s="2"/>
      <c r="J121" s="7"/>
      <c r="K121" s="2"/>
      <c r="M121" s="2"/>
      <c r="O121" s="2"/>
    </row>
    <row r="122" spans="9:15">
      <c r="I122" s="2"/>
      <c r="J122" s="7"/>
      <c r="K122" s="2"/>
      <c r="M122" s="2"/>
      <c r="O122" s="2"/>
    </row>
    <row r="123" spans="9:15">
      <c r="I123" s="2"/>
      <c r="J123" s="7"/>
      <c r="K123" s="2"/>
      <c r="M123" s="2"/>
      <c r="O123" s="2"/>
    </row>
    <row r="124" spans="9:15">
      <c r="I124" s="2"/>
      <c r="J124" s="7"/>
      <c r="K124" s="2"/>
      <c r="M124" s="2"/>
      <c r="O124" s="2"/>
    </row>
    <row r="125" spans="9:15">
      <c r="I125" s="2"/>
      <c r="J125" s="7"/>
      <c r="K125" s="2"/>
      <c r="M125" s="2"/>
      <c r="O125" s="2"/>
    </row>
    <row r="126" spans="9:15">
      <c r="I126" s="2"/>
      <c r="J126" s="7"/>
      <c r="K126" s="2"/>
      <c r="M126" s="2"/>
      <c r="O126" s="2"/>
    </row>
    <row r="127" spans="9:15">
      <c r="I127" s="2"/>
      <c r="J127" s="7"/>
      <c r="K127" s="2"/>
      <c r="M127" s="2"/>
      <c r="O127" s="2"/>
    </row>
    <row r="128" spans="9:15">
      <c r="I128" s="2"/>
      <c r="J128" s="7"/>
      <c r="K128" s="2"/>
      <c r="M128" s="2"/>
      <c r="O128" s="2"/>
    </row>
    <row r="129" spans="9:15">
      <c r="I129" s="2"/>
      <c r="J129" s="7"/>
      <c r="K129" s="2"/>
      <c r="M129" s="2"/>
      <c r="O129" s="2"/>
    </row>
    <row r="130" spans="9:15">
      <c r="I130" s="2"/>
      <c r="J130" s="7"/>
      <c r="K130" s="2"/>
      <c r="M130" s="2"/>
      <c r="O130" s="2"/>
    </row>
    <row r="131" spans="9:15">
      <c r="I131" s="2"/>
      <c r="J131" s="7"/>
      <c r="K131" s="2"/>
      <c r="M131" s="2"/>
      <c r="O131" s="2"/>
    </row>
    <row r="132" spans="9:15">
      <c r="I132" s="2"/>
      <c r="J132" s="7"/>
      <c r="K132" s="2"/>
      <c r="M132" s="2"/>
      <c r="O132" s="2"/>
    </row>
    <row r="133" spans="9:15">
      <c r="I133" s="2"/>
      <c r="J133" s="7"/>
      <c r="K133" s="2"/>
      <c r="M133" s="2"/>
      <c r="O133" s="2"/>
    </row>
    <row r="134" spans="9:15">
      <c r="I134" s="2"/>
      <c r="J134" s="7"/>
      <c r="K134" s="2"/>
      <c r="M134" s="2"/>
      <c r="O134" s="2"/>
    </row>
    <row r="135" spans="9:15">
      <c r="I135" s="2"/>
      <c r="J135" s="7"/>
      <c r="K135" s="2"/>
      <c r="M135" s="2"/>
      <c r="O135" s="2"/>
    </row>
    <row r="136" spans="9:15">
      <c r="I136" s="2"/>
      <c r="J136" s="7"/>
      <c r="K136" s="2"/>
      <c r="M136" s="2"/>
      <c r="O136" s="2"/>
    </row>
    <row r="137" spans="9:15">
      <c r="I137" s="2"/>
      <c r="J137" s="7"/>
      <c r="K137" s="2"/>
      <c r="M137" s="2"/>
      <c r="O137" s="2"/>
    </row>
    <row r="138" spans="9:15">
      <c r="I138" s="2"/>
      <c r="J138" s="7"/>
      <c r="K138" s="2"/>
      <c r="M138" s="2"/>
      <c r="O138" s="2"/>
    </row>
    <row r="139" spans="9:15">
      <c r="I139" s="2"/>
      <c r="J139" s="7"/>
      <c r="K139" s="2"/>
      <c r="M139" s="2"/>
      <c r="O139" s="2"/>
    </row>
    <row r="140" spans="9:15">
      <c r="I140" s="2"/>
      <c r="J140" s="7"/>
      <c r="K140" s="2"/>
      <c r="M140" s="2"/>
      <c r="O140" s="2"/>
    </row>
    <row r="141" spans="9:15">
      <c r="I141" s="2"/>
      <c r="J141" s="7"/>
      <c r="K141" s="2"/>
      <c r="M141" s="2"/>
      <c r="O141" s="2"/>
    </row>
    <row r="142" spans="9:15">
      <c r="I142" s="2"/>
      <c r="J142" s="7"/>
      <c r="K142" s="2"/>
      <c r="M142" s="2"/>
      <c r="O142" s="2"/>
    </row>
    <row r="143" spans="9:15">
      <c r="I143" s="2"/>
      <c r="J143" s="7"/>
      <c r="K143" s="2"/>
      <c r="M143" s="2"/>
      <c r="O143" s="2"/>
    </row>
    <row r="144" spans="9:15">
      <c r="I144" s="2"/>
      <c r="J144" s="7"/>
      <c r="K144" s="2"/>
      <c r="M144" s="2"/>
      <c r="O144" s="2"/>
    </row>
    <row r="145" spans="9:15">
      <c r="I145" s="2"/>
      <c r="J145" s="7"/>
      <c r="K145" s="2"/>
      <c r="M145" s="2"/>
      <c r="O145" s="2"/>
    </row>
    <row r="146" spans="9:15">
      <c r="I146" s="2"/>
      <c r="J146" s="7"/>
      <c r="K146" s="2"/>
      <c r="M146" s="2"/>
      <c r="O146" s="2"/>
    </row>
    <row r="147" spans="9:15">
      <c r="I147" s="2"/>
      <c r="J147" s="7"/>
      <c r="K147" s="2"/>
      <c r="M147" s="2"/>
      <c r="O147" s="2"/>
    </row>
    <row r="148" spans="9:15">
      <c r="I148" s="2"/>
      <c r="J148" s="7"/>
      <c r="K148" s="2"/>
      <c r="M148" s="2"/>
      <c r="O148" s="2"/>
    </row>
    <row r="149" spans="9:15">
      <c r="I149" s="2"/>
      <c r="J149" s="7"/>
      <c r="K149" s="2"/>
      <c r="M149" s="2"/>
      <c r="O149" s="2"/>
    </row>
    <row r="150" spans="9:15">
      <c r="I150" s="2"/>
      <c r="J150" s="7"/>
      <c r="K150" s="2"/>
      <c r="M150" s="2"/>
      <c r="O150" s="2"/>
    </row>
    <row r="151" spans="9:15">
      <c r="I151" s="2"/>
      <c r="J151" s="7"/>
      <c r="K151" s="2"/>
      <c r="M151" s="2"/>
      <c r="O151" s="2"/>
    </row>
    <row r="152" spans="9:15">
      <c r="I152" s="2"/>
      <c r="J152" s="7"/>
      <c r="K152" s="2"/>
      <c r="M152" s="2"/>
      <c r="O152" s="2"/>
    </row>
    <row r="153" spans="9:15">
      <c r="I153" s="2"/>
      <c r="J153" s="7"/>
      <c r="K153" s="2"/>
      <c r="M153" s="2"/>
      <c r="O153" s="2"/>
    </row>
    <row r="154" spans="9:15">
      <c r="I154" s="2"/>
      <c r="J154" s="7"/>
      <c r="K154" s="2"/>
      <c r="M154" s="2"/>
      <c r="O154" s="2"/>
    </row>
    <row r="155" spans="9:15">
      <c r="I155" s="2"/>
      <c r="J155" s="7"/>
      <c r="K155" s="2"/>
      <c r="M155" s="2"/>
      <c r="O155" s="2"/>
    </row>
    <row r="156" spans="9:15">
      <c r="I156" s="2"/>
      <c r="J156" s="7"/>
      <c r="K156" s="2"/>
      <c r="M156" s="2"/>
      <c r="O156" s="2"/>
    </row>
    <row r="157" spans="9:15">
      <c r="I157" s="2"/>
      <c r="J157" s="7"/>
      <c r="K157" s="2"/>
      <c r="M157" s="2"/>
      <c r="O157" s="2"/>
    </row>
    <row r="158" spans="9:15">
      <c r="I158" s="2"/>
      <c r="J158" s="7"/>
      <c r="K158" s="2"/>
      <c r="M158" s="2"/>
      <c r="O158" s="2"/>
    </row>
    <row r="159" spans="9:15">
      <c r="I159" s="2"/>
      <c r="J159" s="7"/>
      <c r="K159" s="2"/>
      <c r="M159" s="2"/>
      <c r="O159" s="2"/>
    </row>
    <row r="160" spans="9:15">
      <c r="I160" s="2"/>
      <c r="J160" s="7"/>
      <c r="K160" s="2"/>
      <c r="M160" s="2"/>
      <c r="O160" s="2"/>
    </row>
    <row r="161" spans="9:15">
      <c r="I161" s="2"/>
      <c r="J161" s="7"/>
      <c r="K161" s="2"/>
      <c r="M161" s="2"/>
      <c r="O161" s="2"/>
    </row>
    <row r="162" spans="9:15">
      <c r="I162" s="2"/>
      <c r="J162" s="7"/>
      <c r="K162" s="2"/>
      <c r="M162" s="2"/>
      <c r="O162" s="2"/>
    </row>
    <row r="163" spans="9:15">
      <c r="I163" s="2"/>
      <c r="J163" s="7"/>
      <c r="K163" s="2"/>
      <c r="M163" s="2"/>
      <c r="O163" s="2"/>
    </row>
    <row r="164" spans="9:15">
      <c r="I164" s="2"/>
      <c r="J164" s="7"/>
      <c r="K164" s="2"/>
      <c r="M164" s="2"/>
      <c r="O164" s="2"/>
    </row>
    <row r="165" spans="9:15">
      <c r="I165" s="2"/>
      <c r="J165" s="7"/>
      <c r="K165" s="2"/>
      <c r="M165" s="2"/>
      <c r="O165" s="2"/>
    </row>
    <row r="166" spans="9:15">
      <c r="I166" s="2"/>
      <c r="J166" s="7"/>
      <c r="K166" s="2"/>
      <c r="M166" s="2"/>
      <c r="O166" s="2"/>
    </row>
    <row r="167" spans="9:15">
      <c r="I167" s="2"/>
      <c r="J167" s="7"/>
      <c r="K167" s="2"/>
      <c r="M167" s="2"/>
      <c r="O167" s="2"/>
    </row>
    <row r="168" spans="9:15">
      <c r="I168" s="2"/>
      <c r="J168" s="7"/>
      <c r="K168" s="2"/>
      <c r="M168" s="2"/>
      <c r="O168" s="2"/>
    </row>
    <row r="169" spans="9:15">
      <c r="I169" s="2"/>
      <c r="J169" s="7"/>
      <c r="K169" s="2"/>
      <c r="M169" s="2"/>
      <c r="O169" s="2"/>
    </row>
    <row r="170" spans="9:15">
      <c r="I170" s="2"/>
      <c r="J170" s="7"/>
      <c r="K170" s="2"/>
      <c r="M170" s="2"/>
      <c r="O170" s="2"/>
    </row>
    <row r="171" spans="9:15">
      <c r="I171" s="2"/>
      <c r="J171" s="7"/>
      <c r="K171" s="2"/>
      <c r="M171" s="2"/>
      <c r="O171" s="2"/>
    </row>
    <row r="172" spans="9:15">
      <c r="I172" s="2"/>
      <c r="J172" s="7"/>
      <c r="K172" s="2"/>
      <c r="M172" s="2"/>
      <c r="O172" s="2"/>
    </row>
    <row r="173" spans="9:15">
      <c r="I173" s="2"/>
      <c r="J173" s="7"/>
      <c r="K173" s="2"/>
      <c r="M173" s="2"/>
      <c r="O173" s="2"/>
    </row>
    <row r="174" spans="9:15">
      <c r="I174" s="2"/>
      <c r="J174" s="7"/>
      <c r="K174" s="2"/>
      <c r="M174" s="2"/>
      <c r="O174" s="2"/>
    </row>
    <row r="175" spans="9:15">
      <c r="I175" s="2"/>
      <c r="J175" s="7"/>
      <c r="K175" s="2"/>
      <c r="M175" s="2"/>
      <c r="O175" s="2"/>
    </row>
    <row r="176" spans="9:15">
      <c r="I176" s="2"/>
      <c r="J176" s="7"/>
      <c r="K176" s="2"/>
      <c r="M176" s="2"/>
      <c r="O176" s="2"/>
    </row>
    <row r="177" spans="9:15">
      <c r="I177" s="2"/>
      <c r="J177" s="7"/>
      <c r="K177" s="2"/>
      <c r="M177" s="2"/>
      <c r="O177" s="2"/>
    </row>
    <row r="178" spans="9:15">
      <c r="I178" s="2"/>
      <c r="J178" s="7"/>
      <c r="K178" s="2"/>
      <c r="M178" s="2"/>
      <c r="O178" s="2"/>
    </row>
    <row r="179" spans="9:15">
      <c r="I179" s="2"/>
      <c r="J179" s="7"/>
      <c r="K179" s="2"/>
      <c r="M179" s="2"/>
      <c r="O179" s="2"/>
    </row>
    <row r="180" spans="9:15">
      <c r="I180" s="2"/>
      <c r="J180" s="7"/>
      <c r="K180" s="2"/>
      <c r="M180" s="2"/>
      <c r="O180" s="2"/>
    </row>
    <row r="181" spans="9:15">
      <c r="I181" s="2"/>
      <c r="J181" s="7"/>
      <c r="K181" s="2"/>
      <c r="M181" s="2"/>
      <c r="O181" s="2"/>
    </row>
    <row r="182" spans="9:15">
      <c r="I182" s="2"/>
      <c r="J182" s="7"/>
      <c r="K182" s="2"/>
      <c r="M182" s="2"/>
      <c r="O182" s="2"/>
    </row>
    <row r="183" spans="9:15">
      <c r="I183" s="2"/>
      <c r="J183" s="7"/>
      <c r="K183" s="2"/>
      <c r="M183" s="2"/>
      <c r="O183" s="2"/>
    </row>
    <row r="184" spans="9:15">
      <c r="I184" s="2"/>
      <c r="J184" s="7"/>
      <c r="K184" s="2"/>
      <c r="M184" s="2"/>
      <c r="O184" s="2"/>
    </row>
    <row r="185" spans="9:15">
      <c r="I185" s="2"/>
      <c r="J185" s="7"/>
      <c r="K185" s="2"/>
      <c r="M185" s="2"/>
      <c r="O185" s="2"/>
    </row>
    <row r="186" spans="9:15">
      <c r="I186" s="2"/>
      <c r="J186" s="7"/>
      <c r="K186" s="2"/>
      <c r="M186" s="2"/>
      <c r="O186" s="2"/>
    </row>
    <row r="187" spans="9:15">
      <c r="I187" s="2"/>
      <c r="J187" s="7"/>
      <c r="K187" s="2"/>
      <c r="M187" s="2"/>
      <c r="O187" s="2"/>
    </row>
    <row r="188" spans="9:15">
      <c r="I188" s="2"/>
      <c r="J188" s="7"/>
      <c r="K188" s="2"/>
      <c r="M188" s="2"/>
      <c r="O188" s="2"/>
    </row>
    <row r="189" spans="9:15">
      <c r="I189" s="2"/>
      <c r="J189" s="7"/>
      <c r="K189" s="2"/>
      <c r="M189" s="2"/>
      <c r="O189" s="2"/>
    </row>
    <row r="190" spans="9:15">
      <c r="I190" s="2"/>
      <c r="J190" s="7"/>
      <c r="K190" s="2"/>
      <c r="M190" s="2"/>
      <c r="O190" s="2"/>
    </row>
    <row r="191" spans="9:15">
      <c r="I191" s="2"/>
      <c r="J191" s="7"/>
      <c r="K191" s="2"/>
      <c r="M191" s="2"/>
      <c r="O191" s="2"/>
    </row>
    <row r="192" spans="9:15">
      <c r="I192" s="2"/>
      <c r="J192" s="7"/>
      <c r="K192" s="2"/>
      <c r="M192" s="2"/>
      <c r="O192" s="2"/>
    </row>
    <row r="193" spans="9:15">
      <c r="I193" s="2"/>
      <c r="J193" s="7"/>
      <c r="K193" s="2"/>
      <c r="M193" s="2"/>
      <c r="O193" s="2"/>
    </row>
    <row r="194" spans="9:15">
      <c r="I194" s="2"/>
      <c r="J194" s="7"/>
      <c r="K194" s="2"/>
      <c r="M194" s="2"/>
      <c r="O194" s="2"/>
    </row>
    <row r="195" spans="9:15">
      <c r="I195" s="2"/>
      <c r="J195" s="7"/>
      <c r="K195" s="2"/>
      <c r="M195" s="2"/>
      <c r="O195" s="2"/>
    </row>
    <row r="196" spans="9:15">
      <c r="I196" s="2"/>
      <c r="J196" s="7"/>
      <c r="K196" s="2"/>
      <c r="M196" s="2"/>
      <c r="O196" s="2"/>
    </row>
    <row r="197" spans="9:15">
      <c r="I197" s="2"/>
      <c r="J197" s="7"/>
      <c r="K197" s="2"/>
      <c r="M197" s="2"/>
      <c r="O197" s="2"/>
    </row>
    <row r="198" spans="9:15">
      <c r="I198" s="2"/>
      <c r="J198" s="7"/>
      <c r="K198" s="2"/>
      <c r="M198" s="2"/>
      <c r="O198" s="2"/>
    </row>
    <row r="199" spans="9:15">
      <c r="I199" s="2"/>
      <c r="J199" s="7"/>
      <c r="K199" s="2"/>
      <c r="M199" s="2"/>
      <c r="O199" s="2"/>
    </row>
    <row r="200" spans="9:15">
      <c r="I200" s="2"/>
      <c r="J200" s="7"/>
      <c r="K200" s="2"/>
      <c r="M200" s="2"/>
      <c r="O200" s="2"/>
    </row>
    <row r="201" spans="9:15">
      <c r="I201" s="2"/>
      <c r="J201" s="7"/>
      <c r="K201" s="2"/>
      <c r="M201" s="2"/>
      <c r="O201" s="2"/>
    </row>
    <row r="202" spans="9:15">
      <c r="I202" s="2"/>
      <c r="J202" s="7"/>
      <c r="K202" s="2"/>
      <c r="M202" s="2"/>
      <c r="O202" s="2"/>
    </row>
    <row r="203" spans="9:15">
      <c r="I203" s="2"/>
      <c r="J203" s="7"/>
      <c r="K203" s="2"/>
      <c r="M203" s="2"/>
      <c r="O203" s="2"/>
    </row>
    <row r="204" spans="9:15">
      <c r="I204" s="2"/>
      <c r="J204" s="7"/>
      <c r="K204" s="2"/>
      <c r="M204" s="2"/>
      <c r="O204" s="2"/>
    </row>
    <row r="205" spans="9:15">
      <c r="I205" s="2"/>
      <c r="J205" s="7"/>
      <c r="K205" s="2"/>
      <c r="M205" s="2"/>
      <c r="O205" s="2"/>
    </row>
    <row r="206" spans="9:15">
      <c r="I206" s="2"/>
      <c r="J206" s="7"/>
      <c r="K206" s="2"/>
      <c r="M206" s="2"/>
      <c r="O206" s="2"/>
    </row>
    <row r="207" spans="9:15">
      <c r="I207" s="2"/>
      <c r="J207" s="7"/>
      <c r="K207" s="2"/>
      <c r="M207" s="2"/>
      <c r="O207" s="2"/>
    </row>
    <row r="208" spans="9:15">
      <c r="I208" s="2"/>
      <c r="J208" s="7"/>
      <c r="K208" s="2"/>
      <c r="M208" s="2"/>
      <c r="O208" s="2"/>
    </row>
    <row r="209" spans="9:15">
      <c r="I209" s="2"/>
      <c r="J209" s="7"/>
      <c r="K209" s="2"/>
      <c r="M209" s="2"/>
      <c r="O209" s="2"/>
    </row>
    <row r="210" spans="9:15">
      <c r="I210" s="2"/>
      <c r="J210" s="7"/>
      <c r="K210" s="2"/>
      <c r="M210" s="2"/>
      <c r="O210" s="2"/>
    </row>
    <row r="211" spans="9:15">
      <c r="I211" s="2"/>
      <c r="J211" s="7"/>
      <c r="K211" s="2"/>
      <c r="M211" s="2"/>
      <c r="O211" s="2"/>
    </row>
    <row r="212" spans="9:15">
      <c r="I212" s="2"/>
      <c r="J212" s="7"/>
      <c r="K212" s="2"/>
      <c r="M212" s="2"/>
      <c r="O212" s="2"/>
    </row>
    <row r="213" spans="9:15">
      <c r="I213" s="2"/>
      <c r="J213" s="7"/>
      <c r="K213" s="2"/>
      <c r="M213" s="2"/>
      <c r="O213" s="2"/>
    </row>
    <row r="214" spans="9:15">
      <c r="I214" s="2"/>
      <c r="J214" s="7"/>
      <c r="K214" s="2"/>
      <c r="M214" s="2"/>
      <c r="O214" s="2"/>
    </row>
    <row r="215" spans="9:15">
      <c r="I215" s="2"/>
      <c r="J215" s="7"/>
      <c r="K215" s="2"/>
      <c r="M215" s="2"/>
      <c r="O215" s="2"/>
    </row>
    <row r="216" spans="9:15">
      <c r="I216" s="2"/>
      <c r="J216" s="7"/>
      <c r="K216" s="2"/>
      <c r="M216" s="2"/>
      <c r="O216" s="2"/>
    </row>
    <row r="217" spans="9:15">
      <c r="I217" s="2"/>
      <c r="J217" s="7"/>
      <c r="K217" s="2"/>
      <c r="M217" s="2"/>
      <c r="O217" s="2"/>
    </row>
    <row r="218" spans="9:15">
      <c r="I218" s="2"/>
      <c r="J218" s="7"/>
      <c r="K218" s="2"/>
      <c r="M218" s="2"/>
      <c r="O218" s="2"/>
    </row>
    <row r="219" spans="9:15">
      <c r="I219" s="2"/>
      <c r="J219" s="7"/>
      <c r="K219" s="2"/>
      <c r="M219" s="2"/>
      <c r="O219" s="2"/>
    </row>
    <row r="220" spans="9:15">
      <c r="I220" s="2"/>
      <c r="J220" s="7"/>
      <c r="K220" s="2"/>
      <c r="M220" s="2"/>
      <c r="O220" s="2"/>
    </row>
    <row r="221" spans="9:15">
      <c r="I221" s="2"/>
      <c r="J221" s="7"/>
      <c r="K221" s="2"/>
      <c r="M221" s="2"/>
      <c r="O221" s="2"/>
    </row>
    <row r="222" spans="9:15">
      <c r="I222" s="2"/>
      <c r="J222" s="7"/>
      <c r="K222" s="2"/>
      <c r="M222" s="2"/>
      <c r="O222" s="2"/>
    </row>
    <row r="223" spans="9:15">
      <c r="I223" s="2"/>
      <c r="J223" s="7"/>
      <c r="K223" s="2"/>
      <c r="M223" s="2"/>
      <c r="O223" s="2"/>
    </row>
    <row r="224" spans="9:15">
      <c r="I224" s="2"/>
      <c r="J224" s="7"/>
      <c r="K224" s="2"/>
      <c r="M224" s="2"/>
      <c r="O224" s="2"/>
    </row>
    <row r="225" spans="9:15">
      <c r="I225" s="2"/>
      <c r="J225" s="7"/>
      <c r="K225" s="2"/>
      <c r="M225" s="2"/>
      <c r="O225" s="2"/>
    </row>
    <row r="226" spans="9:15">
      <c r="I226" s="2"/>
      <c r="J226" s="7"/>
      <c r="K226" s="2"/>
      <c r="M226" s="2"/>
      <c r="O226" s="2"/>
    </row>
    <row r="227" spans="9:15">
      <c r="I227" s="2"/>
      <c r="J227" s="7"/>
      <c r="K227" s="2"/>
      <c r="M227" s="2"/>
      <c r="O227" s="2"/>
    </row>
    <row r="228" spans="9:15">
      <c r="I228" s="2"/>
      <c r="J228" s="7"/>
      <c r="K228" s="2"/>
      <c r="M228" s="2"/>
      <c r="O228" s="2"/>
    </row>
    <row r="229" spans="9:15">
      <c r="I229" s="2"/>
      <c r="J229" s="7"/>
      <c r="K229" s="2"/>
      <c r="M229" s="2"/>
      <c r="O229" s="2"/>
    </row>
    <row r="230" spans="9:15">
      <c r="I230" s="2"/>
      <c r="J230" s="7"/>
      <c r="K230" s="2"/>
      <c r="M230" s="2"/>
      <c r="O230" s="2"/>
    </row>
    <row r="231" spans="9:15">
      <c r="I231" s="2"/>
      <c r="J231" s="7"/>
      <c r="K231" s="2"/>
      <c r="M231" s="2"/>
      <c r="O231" s="2"/>
    </row>
    <row r="232" spans="9:15">
      <c r="I232" s="2"/>
      <c r="J232" s="7"/>
      <c r="K232" s="2"/>
      <c r="M232" s="2"/>
      <c r="O232" s="2"/>
    </row>
    <row r="233" spans="9:15">
      <c r="I233" s="2"/>
      <c r="J233" s="7"/>
      <c r="K233" s="2"/>
      <c r="M233" s="2"/>
      <c r="O233" s="2"/>
    </row>
    <row r="234" spans="9:15">
      <c r="I234" s="2"/>
      <c r="J234" s="7"/>
      <c r="K234" s="2"/>
      <c r="M234" s="2"/>
      <c r="O234" s="2"/>
    </row>
    <row r="235" spans="9:15">
      <c r="I235" s="2"/>
      <c r="J235" s="7"/>
      <c r="K235" s="2"/>
      <c r="M235" s="2"/>
      <c r="O235" s="2"/>
    </row>
    <row r="236" spans="9:15">
      <c r="I236" s="2"/>
      <c r="J236" s="7"/>
      <c r="K236" s="2"/>
      <c r="M236" s="2"/>
      <c r="O236" s="2"/>
    </row>
    <row r="237" spans="9:15">
      <c r="I237" s="2"/>
      <c r="J237" s="7"/>
      <c r="K237" s="2"/>
      <c r="M237" s="2"/>
      <c r="O237" s="2"/>
    </row>
    <row r="238" spans="9:15">
      <c r="I238" s="2"/>
      <c r="J238" s="7"/>
      <c r="K238" s="2"/>
      <c r="M238" s="2"/>
      <c r="O238" s="2"/>
    </row>
    <row r="239" spans="9:15">
      <c r="I239" s="2"/>
      <c r="J239" s="7"/>
      <c r="K239" s="2"/>
      <c r="M239" s="2"/>
      <c r="O239" s="2"/>
    </row>
    <row r="240" spans="9:15">
      <c r="I240" s="2"/>
      <c r="J240" s="7"/>
      <c r="K240" s="2"/>
      <c r="M240" s="2"/>
      <c r="O240" s="2"/>
    </row>
    <row r="241" spans="9:15">
      <c r="I241" s="2"/>
      <c r="J241" s="7"/>
      <c r="K241" s="2"/>
      <c r="M241" s="2"/>
      <c r="O241" s="2"/>
    </row>
    <row r="242" spans="9:15">
      <c r="I242" s="2"/>
      <c r="J242" s="7"/>
      <c r="K242" s="2"/>
      <c r="M242" s="2"/>
      <c r="O242" s="2"/>
    </row>
    <row r="243" spans="9:15">
      <c r="I243" s="2"/>
      <c r="J243" s="7"/>
      <c r="K243" s="2"/>
      <c r="M243" s="2"/>
      <c r="O243" s="2"/>
    </row>
    <row r="244" spans="9:15">
      <c r="I244" s="2"/>
      <c r="J244" s="7"/>
      <c r="K244" s="2"/>
      <c r="M244" s="2"/>
      <c r="O244" s="2"/>
    </row>
    <row r="245" spans="9:15">
      <c r="I245" s="2"/>
      <c r="J245" s="7"/>
      <c r="K245" s="2"/>
      <c r="M245" s="2"/>
      <c r="O245" s="2"/>
    </row>
    <row r="246" spans="9:15">
      <c r="I246" s="2"/>
      <c r="J246" s="7"/>
      <c r="K246" s="2"/>
      <c r="M246" s="2"/>
      <c r="O246" s="2"/>
    </row>
    <row r="247" spans="9:15">
      <c r="I247" s="2"/>
      <c r="J247" s="7"/>
      <c r="K247" s="2"/>
      <c r="M247" s="2"/>
      <c r="O247" s="2"/>
    </row>
    <row r="248" spans="9:15">
      <c r="I248" s="2"/>
      <c r="J248" s="7"/>
      <c r="K248" s="2"/>
      <c r="M248" s="2"/>
      <c r="O248" s="2"/>
    </row>
    <row r="249" spans="9:15">
      <c r="I249" s="2"/>
      <c r="J249" s="7"/>
      <c r="K249" s="2"/>
      <c r="M249" s="2"/>
      <c r="O249" s="2"/>
    </row>
    <row r="250" spans="9:15">
      <c r="I250" s="2"/>
      <c r="J250" s="7"/>
      <c r="K250" s="2"/>
      <c r="M250" s="2"/>
      <c r="O250" s="2"/>
    </row>
    <row r="251" spans="9:15">
      <c r="I251" s="2"/>
      <c r="J251" s="7"/>
      <c r="K251" s="2"/>
      <c r="M251" s="2"/>
      <c r="O251" s="2"/>
    </row>
    <row r="252" spans="9:15">
      <c r="I252" s="2"/>
      <c r="J252" s="7"/>
      <c r="K252" s="2"/>
      <c r="M252" s="2"/>
      <c r="O252" s="2"/>
    </row>
    <row r="253" spans="9:15">
      <c r="I253" s="2"/>
      <c r="J253" s="7"/>
      <c r="K253" s="2"/>
      <c r="M253" s="2"/>
      <c r="O253" s="2"/>
    </row>
    <row r="254" spans="9:15">
      <c r="I254" s="2"/>
      <c r="J254" s="7"/>
      <c r="K254" s="2"/>
      <c r="M254" s="2"/>
      <c r="O254" s="2"/>
    </row>
    <row r="255" spans="9:15">
      <c r="I255" s="2"/>
      <c r="J255" s="7"/>
      <c r="K255" s="2"/>
      <c r="M255" s="2"/>
      <c r="O255" s="2"/>
    </row>
    <row r="256" spans="9:15">
      <c r="I256" s="2"/>
      <c r="J256" s="7"/>
      <c r="K256" s="2"/>
      <c r="M256" s="2"/>
      <c r="O256" s="2"/>
    </row>
    <row r="257" spans="9:15">
      <c r="I257" s="2"/>
      <c r="J257" s="7"/>
      <c r="K257" s="2"/>
      <c r="M257" s="2"/>
      <c r="O257" s="2"/>
    </row>
    <row r="258" spans="9:15">
      <c r="I258" s="2"/>
      <c r="J258" s="7"/>
      <c r="K258" s="2"/>
      <c r="M258" s="2"/>
      <c r="O258" s="2"/>
    </row>
    <row r="259" spans="9:15">
      <c r="I259" s="2"/>
      <c r="J259" s="7"/>
      <c r="K259" s="2"/>
      <c r="M259" s="2"/>
      <c r="O259" s="2"/>
    </row>
    <row r="260" spans="9:15">
      <c r="I260" s="2"/>
      <c r="J260" s="7"/>
      <c r="K260" s="2"/>
      <c r="M260" s="2"/>
      <c r="O260" s="2"/>
    </row>
    <row r="261" spans="9:15">
      <c r="I261" s="2"/>
      <c r="J261" s="7"/>
      <c r="K261" s="2"/>
      <c r="M261" s="2"/>
      <c r="O261" s="2"/>
    </row>
    <row r="262" spans="9:15">
      <c r="I262" s="2"/>
      <c r="J262" s="7"/>
      <c r="K262" s="2"/>
      <c r="M262" s="2"/>
      <c r="O262" s="2"/>
    </row>
    <row r="263" spans="9:15">
      <c r="I263" s="2"/>
      <c r="J263" s="7"/>
      <c r="K263" s="2"/>
      <c r="M263" s="2"/>
      <c r="O263" s="2"/>
    </row>
    <row r="264" spans="9:15">
      <c r="I264" s="2"/>
      <c r="J264" s="7"/>
      <c r="K264" s="2"/>
      <c r="M264" s="2"/>
      <c r="O264" s="2"/>
    </row>
    <row r="265" spans="9:15">
      <c r="I265" s="2"/>
      <c r="J265" s="7"/>
      <c r="K265" s="2"/>
      <c r="M265" s="2"/>
      <c r="O265" s="2"/>
    </row>
    <row r="266" spans="9:15">
      <c r="I266" s="2"/>
      <c r="J266" s="7"/>
      <c r="K266" s="2"/>
      <c r="M266" s="2"/>
      <c r="O266" s="2"/>
    </row>
    <row r="267" spans="9:15">
      <c r="I267" s="2"/>
      <c r="J267" s="7"/>
      <c r="K267" s="2"/>
      <c r="M267" s="2"/>
      <c r="O267" s="2"/>
    </row>
    <row r="268" spans="9:15">
      <c r="I268" s="2"/>
      <c r="J268" s="7"/>
      <c r="K268" s="2"/>
      <c r="M268" s="2"/>
      <c r="O268" s="2"/>
    </row>
    <row r="269" spans="9:15">
      <c r="I269" s="2"/>
      <c r="J269" s="7"/>
      <c r="K269" s="2"/>
      <c r="M269" s="2"/>
      <c r="O269" s="2"/>
    </row>
    <row r="270" spans="9:15">
      <c r="I270" s="2"/>
      <c r="J270" s="7"/>
      <c r="K270" s="2"/>
      <c r="M270" s="2"/>
      <c r="O270" s="2"/>
    </row>
    <row r="271" spans="9:15">
      <c r="I271" s="2"/>
      <c r="J271" s="7"/>
      <c r="K271" s="2"/>
      <c r="M271" s="2"/>
      <c r="O271" s="2"/>
    </row>
    <row r="272" spans="9:15">
      <c r="I272" s="2"/>
      <c r="J272" s="7"/>
      <c r="K272" s="2"/>
      <c r="M272" s="2"/>
      <c r="O272" s="2"/>
    </row>
    <row r="273" spans="9:15">
      <c r="I273" s="2"/>
      <c r="J273" s="7"/>
      <c r="K273" s="2"/>
      <c r="M273" s="2"/>
      <c r="O273" s="2"/>
    </row>
    <row r="274" spans="9:15">
      <c r="I274" s="2"/>
      <c r="J274" s="7"/>
      <c r="K274" s="2"/>
      <c r="M274" s="2"/>
      <c r="O274" s="2"/>
    </row>
    <row r="275" spans="9:15">
      <c r="I275" s="2"/>
      <c r="J275" s="7"/>
      <c r="K275" s="2"/>
      <c r="M275" s="2"/>
      <c r="O275" s="2"/>
    </row>
    <row r="276" spans="9:15">
      <c r="I276" s="2"/>
      <c r="J276" s="7"/>
      <c r="K276" s="2"/>
      <c r="M276" s="2"/>
      <c r="O276" s="2"/>
    </row>
    <row r="277" spans="9:15">
      <c r="I277" s="2"/>
      <c r="J277" s="7"/>
      <c r="K277" s="2"/>
      <c r="M277" s="2"/>
      <c r="O277" s="2"/>
    </row>
    <row r="278" spans="9:15">
      <c r="I278" s="2"/>
      <c r="J278" s="7"/>
      <c r="K278" s="2"/>
      <c r="M278" s="2"/>
      <c r="O278" s="2"/>
    </row>
    <row r="279" spans="9:15">
      <c r="I279" s="2"/>
      <c r="J279" s="7"/>
      <c r="K279" s="2"/>
      <c r="M279" s="2"/>
      <c r="O279" s="2"/>
    </row>
    <row r="280" spans="9:15">
      <c r="I280" s="2"/>
      <c r="J280" s="7"/>
      <c r="K280" s="2"/>
      <c r="M280" s="2"/>
      <c r="O280" s="2"/>
    </row>
    <row r="281" spans="9:15">
      <c r="I281" s="2"/>
      <c r="J281" s="7"/>
      <c r="K281" s="2"/>
      <c r="M281" s="2"/>
      <c r="O281" s="2"/>
    </row>
    <row r="282" spans="9:15">
      <c r="I282" s="2"/>
      <c r="J282" s="7"/>
      <c r="K282" s="2"/>
      <c r="M282" s="2"/>
      <c r="O282" s="2"/>
    </row>
    <row r="283" spans="9:15">
      <c r="I283" s="2"/>
      <c r="J283" s="7"/>
      <c r="K283" s="2"/>
      <c r="M283" s="2"/>
      <c r="O283" s="2"/>
    </row>
    <row r="284" spans="9:15">
      <c r="I284" s="2"/>
      <c r="J284" s="7"/>
      <c r="K284" s="2"/>
      <c r="M284" s="2"/>
      <c r="O284" s="2"/>
    </row>
    <row r="285" spans="9:15">
      <c r="I285" s="2"/>
      <c r="J285" s="7"/>
      <c r="K285" s="2"/>
      <c r="M285" s="2"/>
      <c r="O285" s="2"/>
    </row>
    <row r="286" spans="9:15">
      <c r="I286" s="2"/>
      <c r="J286" s="7"/>
      <c r="K286" s="2"/>
      <c r="M286" s="2"/>
      <c r="O286" s="2"/>
    </row>
    <row r="287" spans="9:15">
      <c r="I287" s="2"/>
      <c r="J287" s="7"/>
      <c r="K287" s="2"/>
      <c r="M287" s="2"/>
      <c r="O287" s="2"/>
    </row>
    <row r="288" spans="9:15">
      <c r="I288" s="2"/>
      <c r="J288" s="7"/>
      <c r="K288" s="2"/>
      <c r="M288" s="2"/>
      <c r="O288" s="2"/>
    </row>
    <row r="289" spans="9:15">
      <c r="I289" s="2"/>
      <c r="J289" s="7"/>
      <c r="K289" s="2"/>
      <c r="M289" s="2"/>
      <c r="O289" s="2"/>
    </row>
    <row r="290" spans="9:15">
      <c r="I290" s="2"/>
      <c r="J290" s="7"/>
      <c r="K290" s="2"/>
      <c r="M290" s="2"/>
      <c r="O290" s="2"/>
    </row>
    <row r="291" spans="9:15">
      <c r="I291" s="2"/>
      <c r="J291" s="7"/>
      <c r="K291" s="2"/>
      <c r="M291" s="2"/>
      <c r="O291" s="2"/>
    </row>
    <row r="292" spans="9:15">
      <c r="I292" s="2"/>
      <c r="J292" s="7"/>
      <c r="K292" s="2"/>
      <c r="M292" s="2"/>
      <c r="O292" s="2"/>
    </row>
    <row r="293" spans="9:15">
      <c r="I293" s="2"/>
      <c r="J293" s="7"/>
      <c r="K293" s="2"/>
      <c r="M293" s="2"/>
      <c r="O293" s="2"/>
    </row>
    <row r="294" spans="9:15">
      <c r="I294" s="2"/>
      <c r="J294" s="7"/>
      <c r="K294" s="2"/>
      <c r="M294" s="2"/>
      <c r="O294" s="2"/>
    </row>
    <row r="295" spans="9:15">
      <c r="I295" s="2"/>
      <c r="J295" s="7"/>
      <c r="K295" s="2"/>
      <c r="M295" s="2"/>
      <c r="O295" s="2"/>
    </row>
    <row r="296" spans="9:15">
      <c r="I296" s="2"/>
      <c r="J296" s="7"/>
      <c r="K296" s="2"/>
      <c r="M296" s="2"/>
      <c r="O296" s="2"/>
    </row>
    <row r="297" spans="9:15">
      <c r="I297" s="2"/>
      <c r="J297" s="7"/>
      <c r="K297" s="2"/>
      <c r="M297" s="2"/>
      <c r="O297" s="2"/>
    </row>
    <row r="298" spans="9:15">
      <c r="I298" s="2"/>
      <c r="J298" s="7"/>
      <c r="K298" s="2"/>
      <c r="M298" s="2"/>
      <c r="O298" s="2"/>
    </row>
    <row r="299" spans="9:15">
      <c r="I299" s="2"/>
      <c r="J299" s="7"/>
      <c r="K299" s="2"/>
      <c r="M299" s="2"/>
      <c r="O299" s="2"/>
    </row>
    <row r="300" spans="9:15">
      <c r="I300" s="2"/>
      <c r="J300" s="7"/>
      <c r="K300" s="2"/>
      <c r="M300" s="2"/>
      <c r="O300" s="2"/>
    </row>
    <row r="301" spans="9:15">
      <c r="I301" s="2"/>
      <c r="J301" s="7"/>
      <c r="K301" s="2"/>
      <c r="M301" s="2"/>
      <c r="O301" s="2"/>
    </row>
    <row r="302" spans="9:15">
      <c r="I302" s="2"/>
      <c r="J302" s="7"/>
      <c r="K302" s="2"/>
      <c r="M302" s="2"/>
      <c r="O302" s="2"/>
    </row>
    <row r="303" spans="9:15">
      <c r="I303" s="2"/>
      <c r="J303" s="7"/>
      <c r="K303" s="2"/>
      <c r="M303" s="2"/>
      <c r="O303" s="2"/>
    </row>
    <row r="304" spans="9:15">
      <c r="I304" s="2"/>
      <c r="J304" s="7"/>
      <c r="K304" s="2"/>
      <c r="M304" s="2"/>
      <c r="O304" s="2"/>
    </row>
    <row r="305" spans="9:15">
      <c r="I305" s="2"/>
      <c r="J305" s="7"/>
      <c r="K305" s="2"/>
      <c r="M305" s="2"/>
      <c r="O305" s="2"/>
    </row>
    <row r="306" spans="9:15">
      <c r="I306" s="2"/>
      <c r="J306" s="7"/>
      <c r="K306" s="2"/>
      <c r="M306" s="2"/>
      <c r="O306" s="2"/>
    </row>
    <row r="307" spans="9:15">
      <c r="I307" s="2"/>
      <c r="J307" s="7"/>
      <c r="K307" s="2"/>
      <c r="M307" s="2"/>
      <c r="O307" s="2"/>
    </row>
    <row r="308" spans="9:15">
      <c r="I308" s="2"/>
      <c r="J308" s="7"/>
      <c r="K308" s="2"/>
      <c r="M308" s="2"/>
      <c r="O308" s="2"/>
    </row>
    <row r="309" spans="9:15">
      <c r="I309" s="2"/>
      <c r="J309" s="7"/>
      <c r="K309" s="2"/>
      <c r="M309" s="2"/>
      <c r="O309" s="2"/>
    </row>
    <row r="310" spans="9:15">
      <c r="I310" s="2"/>
      <c r="J310" s="7"/>
      <c r="K310" s="2"/>
      <c r="M310" s="2"/>
      <c r="O310" s="2"/>
    </row>
    <row r="311" spans="9:15">
      <c r="I311" s="2"/>
      <c r="J311" s="7"/>
      <c r="K311" s="2"/>
      <c r="M311" s="2"/>
      <c r="O311" s="2"/>
    </row>
    <row r="312" spans="9:15">
      <c r="I312" s="2"/>
      <c r="J312" s="7"/>
      <c r="K312" s="2"/>
      <c r="M312" s="2"/>
      <c r="O312" s="2"/>
    </row>
    <row r="313" spans="9:15">
      <c r="I313" s="2"/>
      <c r="J313" s="7"/>
      <c r="K313" s="2"/>
      <c r="M313" s="2"/>
      <c r="O313" s="2"/>
    </row>
    <row r="314" spans="9:15">
      <c r="I314" s="2"/>
      <c r="J314" s="7"/>
      <c r="K314" s="2"/>
      <c r="M314" s="2"/>
      <c r="O314" s="2"/>
    </row>
    <row r="315" spans="9:15">
      <c r="I315" s="2"/>
      <c r="J315" s="7"/>
      <c r="K315" s="2"/>
      <c r="M315" s="2"/>
      <c r="O315" s="2"/>
    </row>
    <row r="316" spans="9:15">
      <c r="I316" s="2"/>
      <c r="J316" s="7"/>
      <c r="K316" s="2"/>
      <c r="M316" s="2"/>
      <c r="O316" s="2"/>
    </row>
    <row r="317" spans="9:15">
      <c r="I317" s="2"/>
      <c r="J317" s="7"/>
      <c r="K317" s="2"/>
      <c r="M317" s="2"/>
      <c r="O317" s="2"/>
    </row>
    <row r="318" spans="9:15">
      <c r="I318" s="2"/>
      <c r="J318" s="7"/>
      <c r="K318" s="2"/>
      <c r="M318" s="2"/>
      <c r="O318" s="2"/>
    </row>
    <row r="319" spans="9:15">
      <c r="I319" s="2"/>
      <c r="J319" s="7"/>
      <c r="K319" s="2"/>
      <c r="M319" s="2"/>
      <c r="O319" s="2"/>
    </row>
    <row r="320" spans="9:15">
      <c r="I320" s="2"/>
      <c r="J320" s="7"/>
      <c r="K320" s="2"/>
      <c r="M320" s="2"/>
      <c r="O320" s="2"/>
    </row>
    <row r="321" spans="9:15">
      <c r="I321" s="2"/>
      <c r="J321" s="7"/>
      <c r="K321" s="2"/>
      <c r="M321" s="2"/>
      <c r="O321" s="2"/>
    </row>
  </sheetData>
  <customSheetViews>
    <customSheetView guid="{78EABF26-D710-4E97-9982-5034BA00DCB2}" showPageBreaks="1" printArea="1" topLeftCell="A6">
      <pane xSplit="3" ySplit="2" topLeftCell="H8" activePane="bottomRight" state="frozen"/>
      <selection pane="bottomRight" activeCell="K29" sqref="K29"/>
      <pageMargins left="0.5" right="0.5" top="0.75" bottom="0.5" header="0.4" footer="0.25"/>
      <pageSetup scale="50" orientation="landscape" r:id="rId1"/>
      <headerFooter alignWithMargins="0">
        <oddFooter xml:space="preserve">&amp;R2009 PNW Statistical Report    Page 7     </oddFooter>
      </headerFooter>
    </customSheetView>
    <customSheetView guid="{CF8C0A6A-966E-4199-A69F-838FC137FC7C}" showPageBreaks="1" printArea="1" topLeftCell="A6">
      <pane xSplit="3" ySplit="2" topLeftCell="D8" activePane="bottomRight" state="frozen"/>
      <selection pane="bottomRight" activeCell="D18" sqref="D18"/>
      <pageMargins left="0.5" right="0.5" top="0.75" bottom="0.5" header="0.4" footer="0.25"/>
      <pageSetup scale="50" orientation="landscape" r:id="rId2"/>
      <headerFooter alignWithMargins="0">
        <oddFooter xml:space="preserve">&amp;R2009 PNW Statistical Report    Page 7     </oddFooter>
      </headerFooter>
    </customSheetView>
    <customSheetView guid="{00D76137-0065-4878-A5E6-B91DE9FF37CB}" showPageBreaks="1">
      <selection activeCell="A21" sqref="A21"/>
      <pageMargins left="0.5" right="0.5" top="0.75" bottom="0.5" header="0.4" footer="0.25"/>
      <pageSetup scale="50" orientation="landscape" r:id="rId3"/>
      <headerFooter alignWithMargins="0">
        <oddFooter xml:space="preserve">&amp;R2009 PNW Statistical Report    Page 7     </oddFooter>
      </headerFooter>
    </customSheetView>
    <customSheetView guid="{BAD007A0-1EFD-4C2B-B7C5-7AF3F7BE2776}" scale="75" showPageBreaks="1" printArea="1">
      <pageMargins left="0.5" right="0.5" top="0.75" bottom="1" header="0.5" footer="0.5"/>
      <pageSetup scale="50" orientation="landscape" r:id="rId4"/>
      <headerFooter alignWithMargins="0">
        <oddFooter xml:space="preserve">&amp;R2010 PNW Statistical Report    Page 7 </oddFooter>
      </headerFooter>
    </customSheetView>
  </customSheetViews>
  <mergeCells count="1">
    <mergeCell ref="A7:B7"/>
  </mergeCells>
  <phoneticPr fontId="10" type="noConversion"/>
  <pageMargins left="0.5" right="0.5" top="0.75" bottom="1" header="0.5" footer="0.5"/>
  <pageSetup scale="50" orientation="landscape" r:id="rId5"/>
  <headerFooter alignWithMargins="0">
    <oddFooter xml:space="preserve">&amp;R2010 PNW Statistical Report    Page 7 </oddFooter>
  </headerFooter>
</worksheet>
</file>

<file path=xl/worksheets/sheet8.xml><?xml version="1.0" encoding="utf-8"?>
<worksheet xmlns="http://schemas.openxmlformats.org/spreadsheetml/2006/main" xmlns:r="http://schemas.openxmlformats.org/officeDocument/2006/relationships">
  <dimension ref="A1:S322"/>
  <sheetViews>
    <sheetView zoomScale="75" zoomScaleNormal="75" workbookViewId="0"/>
  </sheetViews>
  <sheetFormatPr defaultColWidth="8.5703125" defaultRowHeight="12.75"/>
  <cols>
    <col min="1" max="1" width="3.7109375" style="186" customWidth="1"/>
    <col min="2" max="2" width="67.7109375" style="186" customWidth="1"/>
    <col min="3" max="3" width="2.140625" style="2" customWidth="1"/>
    <col min="4" max="4" width="15.85546875" style="7" customWidth="1"/>
    <col min="5" max="6" width="1.42578125" style="2" customWidth="1"/>
    <col min="7" max="7" width="15.7109375" style="2" customWidth="1"/>
    <col min="8" max="8" width="2.7109375" style="2" customWidth="1"/>
    <col min="9" max="9" width="15.7109375" style="9" customWidth="1"/>
    <col min="10" max="10" width="2.7109375" style="2" customWidth="1"/>
    <col min="11" max="11" width="15.7109375" style="9" customWidth="1"/>
    <col min="12" max="12" width="2.7109375" style="2" customWidth="1"/>
    <col min="13" max="13" width="15.7109375" style="9" customWidth="1"/>
    <col min="14" max="14" width="2.7109375" style="2" customWidth="1"/>
    <col min="15" max="15" width="15.7109375" style="9" customWidth="1"/>
    <col min="16" max="17" width="2.28515625" style="2" customWidth="1"/>
    <col min="18" max="18" width="2.28515625" style="4" customWidth="1"/>
    <col min="19" max="16384" width="8.5703125" style="2"/>
  </cols>
  <sheetData>
    <row r="1" spans="1:18">
      <c r="A1" s="197" t="s">
        <v>386</v>
      </c>
      <c r="C1" s="7"/>
      <c r="E1" s="7"/>
      <c r="F1" s="7"/>
      <c r="H1" s="7"/>
      <c r="J1" s="7"/>
      <c r="L1" s="7"/>
      <c r="N1" s="7"/>
      <c r="O1" s="8"/>
      <c r="P1" s="7"/>
      <c r="Q1" s="7"/>
    </row>
    <row r="2" spans="1:18" ht="12.75" customHeight="1">
      <c r="A2" s="197" t="s">
        <v>92</v>
      </c>
      <c r="C2" s="7"/>
      <c r="E2" s="7"/>
      <c r="F2" s="7"/>
      <c r="H2" s="7"/>
      <c r="J2" s="7"/>
      <c r="L2" s="7"/>
      <c r="N2" s="7"/>
      <c r="O2" s="8"/>
      <c r="P2" s="7"/>
      <c r="Q2" s="7"/>
    </row>
    <row r="3" spans="1:18" ht="12.75" customHeight="1">
      <c r="A3" s="340" t="s">
        <v>130</v>
      </c>
      <c r="C3" s="7"/>
      <c r="E3" s="7"/>
      <c r="F3" s="7"/>
      <c r="H3" s="7"/>
      <c r="J3" s="7"/>
      <c r="L3" s="7"/>
      <c r="N3" s="7"/>
      <c r="O3" s="8"/>
      <c r="P3" s="7"/>
      <c r="Q3" s="7"/>
    </row>
    <row r="6" spans="1:18">
      <c r="I6" s="61"/>
      <c r="K6" s="43"/>
      <c r="L6" s="43"/>
      <c r="M6" s="43"/>
      <c r="N6" s="43"/>
      <c r="O6" s="475"/>
      <c r="P6" s="43"/>
      <c r="Q6" s="43"/>
    </row>
    <row r="7" spans="1:18" ht="14.1" customHeight="1">
      <c r="A7" s="836" t="s">
        <v>134</v>
      </c>
      <c r="B7" s="836"/>
      <c r="C7" s="133"/>
      <c r="D7" s="373">
        <v>2010</v>
      </c>
      <c r="E7" s="411"/>
      <c r="F7" s="133"/>
      <c r="G7" s="376">
        <v>2009</v>
      </c>
      <c r="H7" s="382"/>
      <c r="I7" s="376">
        <v>2008</v>
      </c>
      <c r="J7" s="382"/>
      <c r="K7" s="376">
        <v>2007</v>
      </c>
      <c r="M7" s="376">
        <v>2006</v>
      </c>
      <c r="N7" s="383"/>
      <c r="O7" s="376">
        <v>2005</v>
      </c>
      <c r="P7" s="377"/>
      <c r="Q7" s="129"/>
      <c r="R7" s="92"/>
    </row>
    <row r="8" spans="1:18">
      <c r="D8" s="8"/>
      <c r="E8" s="166"/>
      <c r="G8" s="9"/>
    </row>
    <row r="9" spans="1:18">
      <c r="A9" s="199" t="s">
        <v>407</v>
      </c>
      <c r="D9" s="89"/>
      <c r="E9" s="166"/>
      <c r="G9" s="62"/>
      <c r="I9" s="62"/>
      <c r="K9" s="62"/>
      <c r="M9" s="62"/>
      <c r="N9" s="44"/>
      <c r="O9" s="62"/>
      <c r="P9" s="7"/>
      <c r="Q9" s="43"/>
    </row>
    <row r="10" spans="1:18" ht="12.75" customHeight="1">
      <c r="A10" s="199"/>
      <c r="E10" s="166"/>
      <c r="I10" s="2"/>
      <c r="K10" s="2"/>
      <c r="M10" s="2"/>
      <c r="O10" s="2"/>
      <c r="R10" s="27"/>
    </row>
    <row r="11" spans="1:18">
      <c r="A11" s="199" t="s">
        <v>393</v>
      </c>
      <c r="E11" s="166"/>
      <c r="I11" s="2"/>
      <c r="K11" s="2"/>
      <c r="M11" s="2"/>
      <c r="O11" s="2"/>
      <c r="P11" s="7"/>
      <c r="Q11" s="7"/>
    </row>
    <row r="12" spans="1:18">
      <c r="B12" s="186" t="s">
        <v>524</v>
      </c>
      <c r="D12" s="80">
        <v>236354</v>
      </c>
      <c r="E12" s="166"/>
      <c r="G12" s="22">
        <v>240637</v>
      </c>
      <c r="I12" s="22">
        <v>261029</v>
      </c>
      <c r="K12" s="22">
        <v>323346</v>
      </c>
      <c r="M12" s="22">
        <v>346047</v>
      </c>
      <c r="O12" s="22">
        <v>377107</v>
      </c>
      <c r="Q12" s="103"/>
      <c r="R12" s="22"/>
    </row>
    <row r="13" spans="1:18">
      <c r="B13" s="186" t="s">
        <v>525</v>
      </c>
      <c r="D13" s="66">
        <v>104711</v>
      </c>
      <c r="E13" s="166"/>
      <c r="G13" s="35">
        <v>104011</v>
      </c>
      <c r="I13" s="35">
        <v>109798</v>
      </c>
      <c r="K13" s="35">
        <v>269628</v>
      </c>
      <c r="M13" s="35">
        <v>263935</v>
      </c>
      <c r="O13" s="35">
        <v>289235</v>
      </c>
      <c r="Q13" s="103"/>
      <c r="R13" s="21"/>
    </row>
    <row r="14" spans="1:18">
      <c r="B14" s="186" t="s">
        <v>526</v>
      </c>
      <c r="D14" s="66">
        <v>54831</v>
      </c>
      <c r="E14" s="166"/>
      <c r="G14" s="35">
        <v>54596</v>
      </c>
      <c r="I14" s="35">
        <v>40741</v>
      </c>
      <c r="K14" s="35">
        <v>39836</v>
      </c>
      <c r="M14" s="35">
        <v>48746</v>
      </c>
      <c r="O14" s="35">
        <v>31774</v>
      </c>
      <c r="Q14" s="103"/>
      <c r="R14" s="21"/>
    </row>
    <row r="15" spans="1:18">
      <c r="B15" s="186" t="s">
        <v>527</v>
      </c>
      <c r="D15" s="66">
        <v>16600</v>
      </c>
      <c r="E15" s="166"/>
      <c r="G15" s="35">
        <v>153715</v>
      </c>
      <c r="I15" s="35">
        <v>670469</v>
      </c>
      <c r="K15" s="35">
        <v>340661</v>
      </c>
      <c r="M15" s="35">
        <v>35750</v>
      </c>
      <c r="O15" s="35">
        <v>15673</v>
      </c>
      <c r="Q15" s="103"/>
      <c r="R15" s="21"/>
    </row>
    <row r="16" spans="1:18">
      <c r="B16" s="186" t="s">
        <v>528</v>
      </c>
      <c r="D16" s="66">
        <v>631879</v>
      </c>
      <c r="E16" s="166"/>
      <c r="G16" s="35">
        <v>303476</v>
      </c>
      <c r="I16" s="35">
        <v>199401</v>
      </c>
      <c r="K16" s="35">
        <v>184516</v>
      </c>
      <c r="M16" s="35">
        <v>21755</v>
      </c>
      <c r="O16" s="35">
        <v>404057</v>
      </c>
      <c r="Q16" s="103"/>
      <c r="R16" s="21"/>
    </row>
    <row r="17" spans="1:19">
      <c r="B17" s="186" t="s">
        <v>529</v>
      </c>
      <c r="D17" s="66">
        <v>68322</v>
      </c>
      <c r="E17" s="166"/>
      <c r="G17" s="35">
        <v>71026</v>
      </c>
      <c r="I17" s="35">
        <v>78745</v>
      </c>
      <c r="K17" s="35">
        <v>80010</v>
      </c>
      <c r="M17" s="35">
        <v>70168</v>
      </c>
      <c r="O17" s="35">
        <v>60509</v>
      </c>
      <c r="Q17" s="103"/>
      <c r="R17" s="21"/>
    </row>
    <row r="18" spans="1:19">
      <c r="B18" s="186" t="s">
        <v>530</v>
      </c>
      <c r="D18" s="77">
        <v>0</v>
      </c>
      <c r="E18" s="166"/>
      <c r="G18" s="16">
        <v>0</v>
      </c>
      <c r="I18" s="16">
        <v>0</v>
      </c>
      <c r="K18" s="16">
        <v>0</v>
      </c>
      <c r="M18" s="16">
        <v>0</v>
      </c>
      <c r="O18" s="16">
        <v>94710</v>
      </c>
      <c r="Q18" s="103"/>
      <c r="R18" s="16"/>
    </row>
    <row r="19" spans="1:19">
      <c r="B19" s="186" t="s">
        <v>457</v>
      </c>
      <c r="D19" s="66">
        <v>58976</v>
      </c>
      <c r="E19" s="166"/>
      <c r="G19" s="35">
        <v>55908</v>
      </c>
      <c r="I19" s="35">
        <v>69585</v>
      </c>
      <c r="K19" s="35">
        <v>24510</v>
      </c>
      <c r="M19" s="35">
        <v>77064</v>
      </c>
      <c r="O19" s="35">
        <v>273673</v>
      </c>
      <c r="Q19" s="103"/>
      <c r="R19" s="16"/>
    </row>
    <row r="20" spans="1:19">
      <c r="B20" s="186" t="s">
        <v>531</v>
      </c>
      <c r="D20" s="269">
        <v>139063</v>
      </c>
      <c r="E20" s="166"/>
      <c r="G20" s="270">
        <v>125574</v>
      </c>
      <c r="I20" s="270">
        <v>97915</v>
      </c>
      <c r="K20" s="270">
        <v>102685</v>
      </c>
      <c r="M20" s="270">
        <v>80032</v>
      </c>
      <c r="O20" s="270">
        <v>81235</v>
      </c>
      <c r="Q20" s="103"/>
      <c r="R20" s="16"/>
    </row>
    <row r="21" spans="1:19">
      <c r="B21" s="186" t="s">
        <v>532</v>
      </c>
      <c r="D21" s="275">
        <f>SUM(D12:D20)</f>
        <v>1310736</v>
      </c>
      <c r="E21" s="166"/>
      <c r="G21" s="276">
        <f>SUM(G12:G20)</f>
        <v>1108943</v>
      </c>
      <c r="I21" s="276">
        <f>SUM(I12:I20)</f>
        <v>1527683</v>
      </c>
      <c r="K21" s="276">
        <f>SUM(K12:K20)</f>
        <v>1365192</v>
      </c>
      <c r="M21" s="276">
        <f>SUM(M12:M20)</f>
        <v>943497</v>
      </c>
      <c r="O21" s="276">
        <f>SUM(O12:O20)</f>
        <v>1627973</v>
      </c>
      <c r="Q21" s="103"/>
      <c r="R21" s="21"/>
      <c r="S21" s="4"/>
    </row>
    <row r="22" spans="1:19" ht="15.75" customHeight="1">
      <c r="E22" s="166"/>
      <c r="I22" s="2"/>
      <c r="K22" s="2"/>
      <c r="M22" s="2"/>
      <c r="O22" s="2"/>
      <c r="P22" s="7"/>
      <c r="Q22" s="111"/>
      <c r="R22" s="21"/>
    </row>
    <row r="23" spans="1:19">
      <c r="A23" s="199" t="s">
        <v>394</v>
      </c>
      <c r="E23" s="166"/>
      <c r="P23" s="7"/>
      <c r="Q23" s="109"/>
      <c r="R23" s="21"/>
    </row>
    <row r="24" spans="1:19">
      <c r="A24" s="199"/>
      <c r="B24" s="186" t="s">
        <v>421</v>
      </c>
      <c r="D24" s="72">
        <v>2948991</v>
      </c>
      <c r="E24" s="166"/>
      <c r="G24" s="21">
        <v>3370524</v>
      </c>
      <c r="I24" s="21">
        <v>3031603</v>
      </c>
      <c r="K24" s="21">
        <v>3127125</v>
      </c>
      <c r="M24" s="21">
        <v>3232633</v>
      </c>
      <c r="O24" s="21">
        <v>2608455</v>
      </c>
      <c r="P24" s="7"/>
      <c r="Q24" s="109"/>
      <c r="R24" s="21"/>
    </row>
    <row r="25" spans="1:19">
      <c r="A25" s="199"/>
      <c r="B25" s="186" t="s">
        <v>677</v>
      </c>
      <c r="D25" s="218">
        <v>96803</v>
      </c>
      <c r="E25" s="166"/>
      <c r="G25" s="213">
        <v>126000</v>
      </c>
      <c r="I25" s="213">
        <v>151783</v>
      </c>
      <c r="K25" s="213">
        <v>173538</v>
      </c>
      <c r="M25" s="213">
        <v>194281</v>
      </c>
      <c r="O25" s="213">
        <v>214440</v>
      </c>
      <c r="P25" s="7"/>
      <c r="Q25" s="109"/>
      <c r="R25" s="21"/>
    </row>
    <row r="26" spans="1:19">
      <c r="A26" s="199"/>
      <c r="B26" s="186" t="s">
        <v>682</v>
      </c>
      <c r="D26" s="218">
        <f>+D24+D25</f>
        <v>3045794</v>
      </c>
      <c r="E26" s="166"/>
      <c r="G26" s="213">
        <f>+G24+G25</f>
        <v>3496524</v>
      </c>
      <c r="I26" s="213">
        <f>+I24+I25</f>
        <v>3183386</v>
      </c>
      <c r="K26" s="213">
        <f>+K24+K25</f>
        <v>3300663</v>
      </c>
      <c r="M26" s="213">
        <f>+M24+M25</f>
        <v>3426914</v>
      </c>
      <c r="O26" s="213">
        <f>+O24+O25</f>
        <v>2822895</v>
      </c>
      <c r="P26" s="7"/>
      <c r="Q26" s="109"/>
      <c r="R26" s="21"/>
    </row>
    <row r="27" spans="1:19">
      <c r="A27" s="199"/>
      <c r="E27" s="166"/>
      <c r="I27" s="2"/>
      <c r="K27" s="2"/>
      <c r="M27" s="2"/>
      <c r="O27" s="2"/>
      <c r="Q27" s="103"/>
      <c r="R27" s="73"/>
    </row>
    <row r="28" spans="1:19">
      <c r="A28" s="199" t="s">
        <v>395</v>
      </c>
      <c r="E28" s="166"/>
      <c r="I28" s="2"/>
      <c r="K28" s="2"/>
      <c r="M28" s="2"/>
      <c r="O28" s="2"/>
      <c r="P28" s="7"/>
      <c r="Q28" s="111"/>
      <c r="R28" s="73"/>
    </row>
    <row r="29" spans="1:19">
      <c r="B29" s="186" t="s">
        <v>530</v>
      </c>
      <c r="D29" s="66">
        <v>1833566</v>
      </c>
      <c r="E29" s="166"/>
      <c r="G29" s="35">
        <v>1496095</v>
      </c>
      <c r="I29" s="35">
        <v>1403318</v>
      </c>
      <c r="K29" s="35">
        <v>1243743</v>
      </c>
      <c r="M29" s="35">
        <v>1225798</v>
      </c>
      <c r="O29" s="35">
        <v>1225253</v>
      </c>
      <c r="Q29" s="125"/>
      <c r="R29" s="81"/>
    </row>
    <row r="30" spans="1:19">
      <c r="B30" s="186" t="s">
        <v>187</v>
      </c>
      <c r="D30" s="66">
        <v>58442</v>
      </c>
      <c r="E30" s="166"/>
      <c r="G30" s="35">
        <v>87291</v>
      </c>
      <c r="H30" s="21"/>
      <c r="I30" s="21">
        <v>0</v>
      </c>
      <c r="J30" s="21"/>
      <c r="K30" s="21">
        <v>0</v>
      </c>
      <c r="L30" s="21"/>
      <c r="M30" s="21">
        <v>0</v>
      </c>
      <c r="N30" s="21"/>
      <c r="O30" s="21">
        <v>0</v>
      </c>
      <c r="Q30" s="125"/>
      <c r="R30" s="81"/>
    </row>
    <row r="31" spans="1:19">
      <c r="B31" s="186" t="s">
        <v>188</v>
      </c>
      <c r="D31" s="66">
        <v>694589</v>
      </c>
      <c r="E31" s="166"/>
      <c r="G31" s="35">
        <v>679072</v>
      </c>
      <c r="I31" s="35">
        <v>587586</v>
      </c>
      <c r="K31" s="35">
        <v>642564</v>
      </c>
      <c r="M31" s="35">
        <v>635431</v>
      </c>
      <c r="O31" s="35">
        <v>592494</v>
      </c>
      <c r="Q31" s="125"/>
      <c r="R31" s="81"/>
    </row>
    <row r="32" spans="1:19">
      <c r="B32" s="186" t="s">
        <v>533</v>
      </c>
      <c r="D32" s="66">
        <v>328571</v>
      </c>
      <c r="E32" s="166"/>
      <c r="G32" s="35">
        <v>301783</v>
      </c>
      <c r="I32" s="35">
        <v>275970</v>
      </c>
      <c r="K32" s="35">
        <v>281903</v>
      </c>
      <c r="M32" s="35">
        <v>268389</v>
      </c>
      <c r="O32" s="35">
        <v>269011</v>
      </c>
      <c r="Q32" s="134"/>
      <c r="R32" s="5"/>
    </row>
    <row r="33" spans="1:19">
      <c r="B33" s="186" t="s">
        <v>151</v>
      </c>
      <c r="D33" s="66">
        <v>813121</v>
      </c>
      <c r="E33" s="166"/>
      <c r="G33" s="35">
        <v>811338</v>
      </c>
      <c r="I33" s="35">
        <v>675788</v>
      </c>
      <c r="K33" s="35">
        <v>504603</v>
      </c>
      <c r="M33" s="35">
        <v>588852</v>
      </c>
      <c r="O33" s="35">
        <v>264476</v>
      </c>
      <c r="Q33" s="125"/>
      <c r="R33" s="35"/>
    </row>
    <row r="34" spans="1:19">
      <c r="A34" s="200"/>
      <c r="B34" s="186" t="s">
        <v>457</v>
      </c>
      <c r="D34" s="66">
        <v>65390</v>
      </c>
      <c r="E34" s="166"/>
      <c r="G34" s="35">
        <v>62443</v>
      </c>
      <c r="I34" s="35">
        <v>126532</v>
      </c>
      <c r="K34" s="35">
        <v>4701</v>
      </c>
      <c r="M34" s="35">
        <v>68349</v>
      </c>
      <c r="N34" s="63"/>
      <c r="O34" s="35">
        <v>185463</v>
      </c>
      <c r="P34" s="63"/>
      <c r="Q34" s="111"/>
      <c r="R34" s="73"/>
    </row>
    <row r="35" spans="1:19">
      <c r="A35" s="200"/>
      <c r="B35" s="186" t="s">
        <v>335</v>
      </c>
      <c r="D35" s="66">
        <v>121645</v>
      </c>
      <c r="E35" s="166"/>
      <c r="G35" s="35">
        <v>136595</v>
      </c>
      <c r="I35" s="35">
        <v>132023</v>
      </c>
      <c r="K35" s="35">
        <v>94801</v>
      </c>
      <c r="M35" s="35">
        <v>71211</v>
      </c>
      <c r="N35" s="63"/>
      <c r="O35" s="35">
        <v>60287</v>
      </c>
      <c r="P35" s="63"/>
      <c r="Q35" s="111"/>
      <c r="R35" s="73"/>
    </row>
    <row r="36" spans="1:19">
      <c r="A36" s="200"/>
      <c r="B36" s="186" t="s">
        <v>336</v>
      </c>
      <c r="D36" s="66">
        <v>117243</v>
      </c>
      <c r="E36" s="166"/>
      <c r="G36" s="35">
        <v>92060</v>
      </c>
      <c r="I36" s="35">
        <v>91201</v>
      </c>
      <c r="K36" s="35">
        <v>91044</v>
      </c>
      <c r="M36" s="35">
        <v>74664</v>
      </c>
      <c r="N36" s="63"/>
      <c r="O36" s="35">
        <v>74592</v>
      </c>
      <c r="P36" s="63"/>
      <c r="Q36" s="111"/>
      <c r="R36" s="73"/>
    </row>
    <row r="37" spans="1:19">
      <c r="A37" s="200"/>
      <c r="B37" s="186" t="s">
        <v>337</v>
      </c>
      <c r="D37" s="66">
        <v>66349</v>
      </c>
      <c r="E37" s="166"/>
      <c r="G37" s="35">
        <v>142099</v>
      </c>
      <c r="I37" s="35">
        <v>68904</v>
      </c>
      <c r="K37" s="21">
        <v>0</v>
      </c>
      <c r="L37" s="21"/>
      <c r="M37" s="21">
        <v>0</v>
      </c>
      <c r="N37" s="21"/>
      <c r="O37" s="21">
        <v>0</v>
      </c>
      <c r="P37" s="63"/>
      <c r="Q37" s="111"/>
      <c r="R37" s="73"/>
    </row>
    <row r="38" spans="1:19">
      <c r="B38" s="186" t="s">
        <v>366</v>
      </c>
      <c r="D38" s="269">
        <v>132031</v>
      </c>
      <c r="E38" s="166"/>
      <c r="G38" s="270">
        <v>144077</v>
      </c>
      <c r="I38" s="270">
        <f>227872-65265</f>
        <v>162607</v>
      </c>
      <c r="K38" s="270">
        <f>426941-94801-91044-111195+36606</f>
        <v>166507</v>
      </c>
      <c r="M38" s="270">
        <f>387812+41182-71211-74664-83912</f>
        <v>199207</v>
      </c>
      <c r="O38" s="270">
        <f>270513-74592-60287+45757</f>
        <v>181391</v>
      </c>
      <c r="Q38" s="125"/>
      <c r="R38" s="35"/>
    </row>
    <row r="39" spans="1:19">
      <c r="B39" s="186" t="s">
        <v>534</v>
      </c>
      <c r="D39" s="275">
        <f>SUM(D28:D38)</f>
        <v>4230947</v>
      </c>
      <c r="E39" s="166"/>
      <c r="G39" s="276">
        <f>SUM(G28:G38)</f>
        <v>3952853</v>
      </c>
      <c r="I39" s="276">
        <f>SUM(I28:I38)</f>
        <v>3523929</v>
      </c>
      <c r="K39" s="276">
        <f>SUM(K28:K38)</f>
        <v>3029866</v>
      </c>
      <c r="M39" s="276">
        <f>SUM(M28:M38)</f>
        <v>3131901</v>
      </c>
      <c r="O39" s="276">
        <f>SUM(O28:O38)</f>
        <v>2852967</v>
      </c>
      <c r="Q39" s="125"/>
      <c r="R39" s="35">
        <f>SUM(R33:R38)</f>
        <v>0</v>
      </c>
      <c r="S39" s="4"/>
    </row>
    <row r="40" spans="1:19">
      <c r="E40" s="166"/>
      <c r="I40" s="2"/>
      <c r="K40" s="2"/>
      <c r="M40" s="2"/>
      <c r="O40" s="2"/>
      <c r="Q40" s="103"/>
      <c r="R40" s="21"/>
    </row>
    <row r="41" spans="1:19">
      <c r="A41" s="199" t="s">
        <v>414</v>
      </c>
      <c r="E41" s="166"/>
      <c r="I41" s="2"/>
      <c r="K41" s="2"/>
      <c r="M41" s="2"/>
      <c r="O41" s="2"/>
      <c r="P41" s="7"/>
      <c r="Q41" s="111"/>
      <c r="R41" s="21"/>
    </row>
    <row r="42" spans="1:19">
      <c r="B42" s="186" t="s">
        <v>535</v>
      </c>
      <c r="D42" s="72">
        <v>2421372</v>
      </c>
      <c r="E42" s="166"/>
      <c r="G42" s="21">
        <v>2153295</v>
      </c>
      <c r="I42" s="21">
        <v>2151323</v>
      </c>
      <c r="K42" s="21">
        <v>2135787</v>
      </c>
      <c r="M42" s="21">
        <v>2114550</v>
      </c>
      <c r="O42" s="21">
        <v>2067377</v>
      </c>
      <c r="Q42" s="103"/>
      <c r="R42" s="21"/>
    </row>
    <row r="43" spans="1:19">
      <c r="B43" s="186" t="s">
        <v>231</v>
      </c>
      <c r="D43" s="218">
        <v>-2239</v>
      </c>
      <c r="E43" s="166"/>
      <c r="G43" s="213">
        <v>-3812</v>
      </c>
      <c r="I43" s="213">
        <v>-2854</v>
      </c>
      <c r="K43" s="213">
        <v>-2054</v>
      </c>
      <c r="M43" s="213">
        <v>-449</v>
      </c>
      <c r="O43" s="213">
        <v>-1245</v>
      </c>
      <c r="Q43" s="103"/>
      <c r="R43" s="21"/>
    </row>
    <row r="44" spans="1:19">
      <c r="B44" s="186" t="s">
        <v>557</v>
      </c>
      <c r="D44" s="275">
        <f>SUM(D42:D43)</f>
        <v>2419133</v>
      </c>
      <c r="E44" s="166"/>
      <c r="G44" s="276">
        <f>SUM(G42:G43)</f>
        <v>2149483</v>
      </c>
      <c r="I44" s="276">
        <f>SUM(I42:I43)</f>
        <v>2148469</v>
      </c>
      <c r="K44" s="276">
        <f>SUM(K42:K43)</f>
        <v>2133733</v>
      </c>
      <c r="M44" s="276">
        <f>SUM(M42:M43)</f>
        <v>2114101</v>
      </c>
      <c r="O44" s="276">
        <f>SUM(O42:O43)</f>
        <v>2066132</v>
      </c>
      <c r="Q44" s="103"/>
      <c r="R44" s="21"/>
    </row>
    <row r="45" spans="1:19">
      <c r="B45" s="186" t="s">
        <v>537</v>
      </c>
      <c r="D45" s="434">
        <v>1423961</v>
      </c>
      <c r="E45" s="166"/>
      <c r="G45" s="280">
        <v>1298213</v>
      </c>
      <c r="I45" s="280">
        <v>1444208</v>
      </c>
      <c r="K45" s="280">
        <v>1413741</v>
      </c>
      <c r="M45" s="280">
        <v>1319747</v>
      </c>
      <c r="O45" s="280">
        <v>1193712</v>
      </c>
      <c r="Q45" s="131"/>
      <c r="R45" s="21"/>
    </row>
    <row r="46" spans="1:19">
      <c r="B46" s="186" t="s">
        <v>697</v>
      </c>
      <c r="D46" s="55"/>
      <c r="E46" s="166"/>
      <c r="G46" s="12"/>
      <c r="I46" s="12"/>
      <c r="K46" s="12"/>
      <c r="M46" s="12"/>
      <c r="O46" s="12"/>
      <c r="Q46" s="131"/>
      <c r="R46" s="21"/>
    </row>
    <row r="47" spans="1:19">
      <c r="B47" s="204" t="s">
        <v>155</v>
      </c>
      <c r="D47" s="277">
        <v>-59420</v>
      </c>
      <c r="E47" s="166"/>
      <c r="G47" s="5">
        <v>-50892</v>
      </c>
      <c r="I47" s="5">
        <v>-47547</v>
      </c>
      <c r="K47" s="5">
        <v>-39336</v>
      </c>
      <c r="M47" s="5">
        <v>-19263</v>
      </c>
      <c r="O47" s="5">
        <v>-97277</v>
      </c>
      <c r="Q47" s="103"/>
      <c r="R47" s="21"/>
    </row>
    <row r="48" spans="1:19">
      <c r="B48" s="186" t="s">
        <v>536</v>
      </c>
      <c r="C48" s="12"/>
      <c r="D48" s="278">
        <v>-100347</v>
      </c>
      <c r="E48" s="366"/>
      <c r="F48" s="12"/>
      <c r="G48" s="279">
        <v>-80695</v>
      </c>
      <c r="H48" s="12"/>
      <c r="I48" s="279">
        <v>-99151</v>
      </c>
      <c r="J48" s="12"/>
      <c r="K48" s="279">
        <v>23473</v>
      </c>
      <c r="M48" s="279">
        <v>31531</v>
      </c>
      <c r="N48" s="12"/>
      <c r="O48" s="279">
        <v>262397</v>
      </c>
      <c r="P48" s="12"/>
      <c r="Q48" s="103"/>
      <c r="R48" s="16"/>
    </row>
    <row r="49" spans="1:19">
      <c r="B49" s="204" t="s">
        <v>635</v>
      </c>
      <c r="C49" s="12"/>
      <c r="D49" s="275">
        <f>SUM(D47:D48)</f>
        <v>-159767</v>
      </c>
      <c r="E49" s="366"/>
      <c r="F49" s="12"/>
      <c r="G49" s="276">
        <f>SUM(G47:G48)</f>
        <v>-131587</v>
      </c>
      <c r="H49" s="12"/>
      <c r="I49" s="276">
        <f>SUM(I47:I48)</f>
        <v>-146698</v>
      </c>
      <c r="J49" s="12"/>
      <c r="K49" s="276">
        <f>SUM(K47:K48)</f>
        <v>-15863</v>
      </c>
      <c r="M49" s="276">
        <f>SUM(M47:M48)</f>
        <v>12268</v>
      </c>
      <c r="N49" s="12"/>
      <c r="O49" s="276">
        <f>SUM(O47:O48)</f>
        <v>165120</v>
      </c>
      <c r="P49" s="12"/>
      <c r="Q49" s="103"/>
      <c r="R49" s="5">
        <f>SUM(R47:R48)</f>
        <v>0</v>
      </c>
      <c r="S49" s="4"/>
    </row>
    <row r="50" spans="1:19">
      <c r="B50" s="186" t="s">
        <v>678</v>
      </c>
      <c r="D50" s="807">
        <f>D44+D45+D49</f>
        <v>3683327</v>
      </c>
      <c r="E50" s="166"/>
      <c r="G50" s="808">
        <f>G44+G45+G49</f>
        <v>3316109</v>
      </c>
      <c r="I50" s="808">
        <f>I44+I45+I49</f>
        <v>3445979</v>
      </c>
      <c r="K50" s="808">
        <f>K44+K45+K49</f>
        <v>3531611</v>
      </c>
      <c r="M50" s="808">
        <f>M44+M45+M49</f>
        <v>3446116</v>
      </c>
      <c r="O50" s="808">
        <f>O44+O45+O49</f>
        <v>3424964</v>
      </c>
    </row>
    <row r="51" spans="1:19">
      <c r="B51" s="186" t="s">
        <v>665</v>
      </c>
      <c r="D51" s="278">
        <v>91899</v>
      </c>
      <c r="E51" s="166"/>
      <c r="G51" s="279">
        <v>111895</v>
      </c>
      <c r="H51" s="12"/>
      <c r="I51" s="279">
        <v>124990</v>
      </c>
      <c r="J51" s="12"/>
      <c r="K51" s="279">
        <v>128456</v>
      </c>
      <c r="M51" s="279">
        <v>70757</v>
      </c>
      <c r="N51" s="12"/>
      <c r="O51" s="279">
        <v>68676</v>
      </c>
    </row>
    <row r="52" spans="1:19">
      <c r="B52" s="186" t="s">
        <v>338</v>
      </c>
      <c r="D52" s="275">
        <f>SUM(D50:D51)</f>
        <v>3775226</v>
      </c>
      <c r="E52" s="166"/>
      <c r="G52" s="279">
        <f>SUM(G50:G51)</f>
        <v>3428004</v>
      </c>
      <c r="I52" s="279">
        <f>SUM(I50:I51)</f>
        <v>3570969</v>
      </c>
      <c r="K52" s="279">
        <f>SUM(K50:K51)</f>
        <v>3660067</v>
      </c>
      <c r="M52" s="279">
        <f>SUM(M50:M51)</f>
        <v>3516873</v>
      </c>
      <c r="O52" s="279">
        <f>SUM(O50:O51)</f>
        <v>3493640</v>
      </c>
      <c r="Q52" s="103"/>
      <c r="R52" s="21"/>
    </row>
    <row r="53" spans="1:19">
      <c r="D53" s="72"/>
      <c r="E53" s="166"/>
      <c r="G53" s="21"/>
      <c r="I53" s="472"/>
      <c r="K53" s="21"/>
      <c r="M53" s="21"/>
      <c r="O53" s="492"/>
      <c r="Q53" s="103"/>
      <c r="R53" s="21"/>
    </row>
    <row r="54" spans="1:19" ht="16.5" customHeight="1" thickBot="1">
      <c r="A54" s="199" t="s">
        <v>415</v>
      </c>
      <c r="D54" s="221">
        <f>D21+D26+D39+D52</f>
        <v>12362703</v>
      </c>
      <c r="E54" s="166"/>
      <c r="G54" s="220">
        <f>G21+G26+G39+G52</f>
        <v>11986324</v>
      </c>
      <c r="I54" s="220">
        <f>I21+I26+I39+I52</f>
        <v>11805967</v>
      </c>
      <c r="K54" s="220">
        <f>K21+K26+K39+K52</f>
        <v>11355788</v>
      </c>
      <c r="M54" s="220">
        <f>M21+M26+M39+M52</f>
        <v>11019185</v>
      </c>
      <c r="O54" s="220">
        <f>O21+O26+O39+O52</f>
        <v>10797475</v>
      </c>
      <c r="Q54" s="103"/>
      <c r="R54" s="35">
        <f>R45+R33+R22+R18</f>
        <v>0</v>
      </c>
    </row>
    <row r="55" spans="1:19" ht="13.5" thickTop="1">
      <c r="B55" s="193"/>
      <c r="C55" s="7"/>
      <c r="E55" s="7"/>
      <c r="F55" s="7"/>
      <c r="H55" s="7"/>
      <c r="I55" s="103"/>
      <c r="J55" s="111"/>
      <c r="K55" s="103"/>
      <c r="L55" s="111"/>
      <c r="M55" s="103"/>
      <c r="N55" s="111"/>
      <c r="O55" s="111"/>
      <c r="P55" s="111"/>
      <c r="Q55" s="111"/>
      <c r="R55" s="27"/>
    </row>
    <row r="56" spans="1:19">
      <c r="I56" s="103"/>
      <c r="J56" s="103"/>
      <c r="K56" s="103"/>
      <c r="L56" s="103"/>
      <c r="M56" s="103"/>
      <c r="N56" s="103"/>
      <c r="O56" s="103"/>
      <c r="P56" s="103"/>
      <c r="Q56" s="103"/>
    </row>
    <row r="57" spans="1:19">
      <c r="B57" s="193"/>
      <c r="C57" s="7"/>
      <c r="E57" s="7"/>
      <c r="F57" s="7"/>
      <c r="H57" s="7"/>
      <c r="I57" s="103"/>
      <c r="J57" s="111"/>
      <c r="K57" s="103"/>
      <c r="L57" s="111"/>
      <c r="M57" s="103"/>
      <c r="N57" s="111"/>
      <c r="O57" s="111"/>
      <c r="P57" s="111"/>
      <c r="Q57" s="111"/>
    </row>
    <row r="58" spans="1:19">
      <c r="I58" s="103"/>
      <c r="J58" s="103"/>
      <c r="K58" s="103"/>
      <c r="L58" s="103"/>
      <c r="M58" s="103"/>
      <c r="N58" s="103"/>
      <c r="O58" s="103"/>
      <c r="P58" s="103"/>
      <c r="Q58" s="103"/>
    </row>
    <row r="59" spans="1:19">
      <c r="B59" s="193"/>
      <c r="C59" s="7"/>
      <c r="E59" s="7"/>
      <c r="F59" s="7"/>
      <c r="H59" s="7"/>
      <c r="I59" s="103"/>
      <c r="J59" s="111"/>
      <c r="K59" s="103"/>
      <c r="L59" s="111"/>
      <c r="M59" s="103"/>
      <c r="N59" s="111"/>
      <c r="O59" s="111"/>
      <c r="P59" s="111"/>
      <c r="Q59" s="111"/>
    </row>
    <row r="60" spans="1:19">
      <c r="I60" s="103"/>
      <c r="J60" s="103"/>
      <c r="K60" s="103"/>
      <c r="L60" s="103"/>
      <c r="M60" s="103"/>
      <c r="N60" s="103"/>
      <c r="O60" s="103"/>
      <c r="P60" s="103"/>
      <c r="Q60" s="103"/>
      <c r="R60" s="28"/>
    </row>
    <row r="61" spans="1:19">
      <c r="I61" s="103"/>
      <c r="J61" s="103"/>
      <c r="K61" s="103"/>
      <c r="L61" s="103"/>
      <c r="M61" s="103"/>
      <c r="N61" s="103"/>
      <c r="O61" s="103"/>
      <c r="P61" s="103"/>
      <c r="Q61" s="103"/>
      <c r="R61" s="29"/>
    </row>
    <row r="62" spans="1:19">
      <c r="I62" s="103"/>
      <c r="J62" s="103"/>
      <c r="K62" s="103"/>
      <c r="L62" s="103"/>
      <c r="M62" s="103"/>
      <c r="N62" s="103"/>
      <c r="O62" s="103"/>
      <c r="P62" s="103"/>
      <c r="Q62" s="103"/>
      <c r="R62" s="29"/>
    </row>
    <row r="63" spans="1:19">
      <c r="I63" s="103"/>
      <c r="J63" s="103"/>
      <c r="K63" s="103"/>
      <c r="L63" s="103"/>
      <c r="M63" s="103"/>
      <c r="N63" s="103"/>
      <c r="O63" s="103"/>
      <c r="P63" s="103"/>
      <c r="Q63" s="103"/>
      <c r="R63" s="29"/>
    </row>
    <row r="64" spans="1:19">
      <c r="I64" s="103"/>
      <c r="J64" s="103"/>
      <c r="K64" s="103"/>
      <c r="L64" s="103"/>
      <c r="M64" s="103"/>
      <c r="N64" s="103"/>
      <c r="O64" s="103"/>
      <c r="P64" s="103"/>
      <c r="Q64" s="103"/>
      <c r="R64" s="18"/>
    </row>
    <row r="65" spans="2:18">
      <c r="B65" s="193"/>
      <c r="C65" s="7"/>
      <c r="E65" s="7"/>
      <c r="F65" s="7"/>
      <c r="H65" s="7"/>
      <c r="I65" s="103"/>
      <c r="J65" s="111"/>
      <c r="K65" s="103"/>
      <c r="L65" s="111"/>
      <c r="M65" s="103"/>
      <c r="N65" s="111"/>
      <c r="O65" s="111"/>
      <c r="P65" s="111"/>
      <c r="Q65" s="111"/>
      <c r="R65" s="30"/>
    </row>
    <row r="66" spans="2:18">
      <c r="I66" s="103"/>
      <c r="J66" s="103"/>
      <c r="K66" s="103"/>
      <c r="L66" s="103"/>
      <c r="M66" s="103"/>
      <c r="N66" s="103"/>
      <c r="O66" s="103"/>
      <c r="P66" s="103"/>
      <c r="Q66" s="103"/>
    </row>
    <row r="67" spans="2:18">
      <c r="I67" s="103"/>
      <c r="J67" s="103"/>
      <c r="K67" s="103"/>
      <c r="L67" s="103"/>
      <c r="M67" s="103"/>
      <c r="N67" s="103"/>
      <c r="O67" s="103"/>
      <c r="P67" s="103"/>
      <c r="Q67" s="103"/>
    </row>
    <row r="68" spans="2:18">
      <c r="I68" s="103"/>
      <c r="J68" s="103"/>
      <c r="K68" s="103"/>
      <c r="L68" s="103"/>
      <c r="M68" s="103"/>
      <c r="N68" s="103"/>
      <c r="O68" s="103"/>
      <c r="P68" s="103"/>
      <c r="Q68" s="103"/>
    </row>
    <row r="69" spans="2:18">
      <c r="I69" s="103"/>
      <c r="J69" s="103"/>
      <c r="K69" s="103"/>
      <c r="L69" s="103"/>
      <c r="M69" s="103"/>
      <c r="N69" s="103"/>
      <c r="O69" s="103"/>
      <c r="P69" s="103"/>
      <c r="Q69" s="103"/>
    </row>
    <row r="70" spans="2:18">
      <c r="I70" s="103"/>
      <c r="J70" s="103"/>
      <c r="K70" s="103"/>
      <c r="L70" s="103"/>
      <c r="M70" s="103"/>
      <c r="N70" s="103"/>
      <c r="O70" s="103"/>
      <c r="P70" s="103"/>
      <c r="Q70" s="103"/>
    </row>
    <row r="71" spans="2:18">
      <c r="I71" s="103"/>
      <c r="J71" s="103"/>
      <c r="K71" s="103"/>
      <c r="L71" s="103"/>
      <c r="M71" s="103"/>
      <c r="N71" s="103"/>
      <c r="O71" s="103"/>
      <c r="P71" s="103"/>
      <c r="Q71" s="103"/>
    </row>
    <row r="72" spans="2:18">
      <c r="I72" s="103"/>
      <c r="J72" s="103"/>
      <c r="K72" s="103"/>
      <c r="L72" s="103"/>
      <c r="M72" s="103"/>
      <c r="N72" s="103"/>
      <c r="O72" s="103"/>
      <c r="P72" s="103"/>
      <c r="Q72" s="103"/>
    </row>
    <row r="73" spans="2:18">
      <c r="I73" s="103"/>
      <c r="J73" s="103"/>
      <c r="K73" s="103"/>
      <c r="L73" s="103"/>
      <c r="M73" s="103"/>
      <c r="N73" s="103"/>
      <c r="O73" s="103"/>
      <c r="P73" s="103"/>
      <c r="Q73" s="103"/>
    </row>
    <row r="74" spans="2:18">
      <c r="I74" s="103"/>
      <c r="J74" s="103"/>
      <c r="K74" s="103"/>
      <c r="L74" s="103"/>
      <c r="M74" s="103"/>
      <c r="N74" s="103"/>
      <c r="O74" s="103"/>
      <c r="P74" s="103"/>
      <c r="Q74" s="103"/>
    </row>
    <row r="75" spans="2:18">
      <c r="I75" s="103"/>
      <c r="J75" s="103"/>
      <c r="K75" s="103"/>
      <c r="L75" s="103"/>
      <c r="M75" s="103"/>
      <c r="N75" s="103"/>
      <c r="O75" s="103"/>
      <c r="P75" s="103"/>
      <c r="Q75" s="103"/>
    </row>
    <row r="76" spans="2:18">
      <c r="I76" s="103"/>
      <c r="J76" s="103"/>
      <c r="K76" s="103"/>
      <c r="L76" s="103"/>
      <c r="M76" s="103"/>
      <c r="N76" s="103"/>
      <c r="O76" s="103"/>
      <c r="P76" s="103"/>
      <c r="Q76" s="103"/>
    </row>
    <row r="77" spans="2:18">
      <c r="I77" s="2"/>
      <c r="K77" s="2"/>
      <c r="M77" s="2"/>
      <c r="O77" s="2"/>
    </row>
    <row r="78" spans="2:18">
      <c r="I78" s="2"/>
      <c r="K78" s="2"/>
      <c r="M78" s="2"/>
      <c r="O78" s="2"/>
    </row>
    <row r="79" spans="2:18">
      <c r="I79" s="2"/>
      <c r="K79" s="2"/>
      <c r="M79" s="2"/>
      <c r="O79" s="2"/>
    </row>
    <row r="80" spans="2:18">
      <c r="I80" s="2"/>
      <c r="K80" s="2"/>
      <c r="M80" s="2"/>
      <c r="O80" s="2"/>
    </row>
    <row r="81" spans="9:15">
      <c r="I81" s="2"/>
      <c r="K81" s="2"/>
      <c r="M81" s="2"/>
      <c r="O81" s="2"/>
    </row>
    <row r="82" spans="9:15">
      <c r="I82" s="2"/>
      <c r="K82" s="2"/>
      <c r="M82" s="2"/>
      <c r="O82" s="2"/>
    </row>
    <row r="83" spans="9:15">
      <c r="I83" s="2"/>
      <c r="K83" s="2"/>
      <c r="M83" s="2"/>
      <c r="O83" s="2"/>
    </row>
    <row r="84" spans="9:15">
      <c r="I84" s="2"/>
      <c r="K84" s="2"/>
      <c r="M84" s="2"/>
      <c r="O84" s="2"/>
    </row>
    <row r="85" spans="9:15">
      <c r="I85" s="2"/>
      <c r="K85" s="2"/>
      <c r="M85" s="2"/>
      <c r="O85" s="2"/>
    </row>
    <row r="86" spans="9:15">
      <c r="I86" s="2"/>
      <c r="K86" s="2"/>
      <c r="M86" s="2"/>
      <c r="O86" s="2"/>
    </row>
    <row r="87" spans="9:15">
      <c r="I87" s="2"/>
      <c r="K87" s="2"/>
      <c r="M87" s="2"/>
      <c r="O87" s="2"/>
    </row>
    <row r="88" spans="9:15">
      <c r="I88" s="2"/>
      <c r="K88" s="2"/>
      <c r="M88" s="2"/>
      <c r="O88" s="2"/>
    </row>
    <row r="89" spans="9:15">
      <c r="I89" s="2"/>
      <c r="K89" s="2"/>
      <c r="M89" s="2"/>
      <c r="O89" s="2"/>
    </row>
    <row r="90" spans="9:15">
      <c r="I90" s="2"/>
      <c r="K90" s="2"/>
      <c r="M90" s="2"/>
      <c r="O90" s="2"/>
    </row>
    <row r="91" spans="9:15">
      <c r="I91" s="2"/>
      <c r="K91" s="2"/>
      <c r="M91" s="2"/>
      <c r="O91" s="2"/>
    </row>
    <row r="92" spans="9:15">
      <c r="I92" s="2"/>
      <c r="K92" s="2"/>
      <c r="M92" s="2"/>
      <c r="O92" s="2"/>
    </row>
    <row r="93" spans="9:15">
      <c r="I93" s="2"/>
      <c r="K93" s="2"/>
      <c r="M93" s="2"/>
      <c r="O93" s="2"/>
    </row>
    <row r="94" spans="9:15">
      <c r="I94" s="2"/>
      <c r="K94" s="2"/>
      <c r="M94" s="2"/>
      <c r="O94" s="2"/>
    </row>
    <row r="95" spans="9:15">
      <c r="I95" s="2"/>
      <c r="K95" s="2"/>
      <c r="M95" s="2"/>
      <c r="O95" s="2"/>
    </row>
    <row r="96" spans="9:15">
      <c r="I96" s="2"/>
      <c r="K96" s="2"/>
      <c r="M96" s="2"/>
      <c r="O96" s="2"/>
    </row>
    <row r="97" spans="9:15">
      <c r="I97" s="2"/>
      <c r="K97" s="2"/>
      <c r="M97" s="2"/>
      <c r="O97" s="2"/>
    </row>
    <row r="98" spans="9:15">
      <c r="I98" s="2"/>
      <c r="K98" s="2"/>
      <c r="M98" s="2"/>
      <c r="O98" s="2"/>
    </row>
    <row r="99" spans="9:15">
      <c r="I99" s="2"/>
      <c r="K99" s="2"/>
      <c r="M99" s="2"/>
      <c r="O99" s="2"/>
    </row>
    <row r="100" spans="9:15">
      <c r="I100" s="2"/>
      <c r="K100" s="2"/>
      <c r="M100" s="2"/>
      <c r="O100" s="2"/>
    </row>
    <row r="101" spans="9:15">
      <c r="I101" s="2"/>
      <c r="K101" s="2"/>
      <c r="M101" s="2"/>
      <c r="O101" s="2"/>
    </row>
    <row r="102" spans="9:15">
      <c r="I102" s="2"/>
      <c r="K102" s="2"/>
      <c r="M102" s="2"/>
      <c r="O102" s="2"/>
    </row>
    <row r="103" spans="9:15">
      <c r="I103" s="2"/>
      <c r="K103" s="2"/>
      <c r="M103" s="2"/>
      <c r="O103" s="2"/>
    </row>
    <row r="104" spans="9:15">
      <c r="I104" s="2"/>
      <c r="K104" s="2"/>
      <c r="M104" s="2"/>
      <c r="O104" s="2"/>
    </row>
    <row r="105" spans="9:15">
      <c r="I105" s="2"/>
      <c r="K105" s="2"/>
      <c r="M105" s="2"/>
      <c r="O105" s="2"/>
    </row>
    <row r="106" spans="9:15">
      <c r="I106" s="2"/>
      <c r="K106" s="2"/>
      <c r="M106" s="2"/>
      <c r="O106" s="2"/>
    </row>
    <row r="107" spans="9:15">
      <c r="I107" s="2"/>
      <c r="K107" s="2"/>
      <c r="M107" s="2"/>
      <c r="O107" s="2"/>
    </row>
    <row r="108" spans="9:15">
      <c r="I108" s="2"/>
      <c r="K108" s="2"/>
      <c r="M108" s="2"/>
      <c r="O108" s="2"/>
    </row>
    <row r="109" spans="9:15">
      <c r="I109" s="2"/>
      <c r="K109" s="2"/>
      <c r="M109" s="2"/>
      <c r="O109" s="2"/>
    </row>
    <row r="110" spans="9:15">
      <c r="I110" s="2"/>
      <c r="K110" s="2"/>
      <c r="M110" s="2"/>
      <c r="O110" s="2"/>
    </row>
    <row r="111" spans="9:15">
      <c r="I111" s="2"/>
      <c r="K111" s="2"/>
      <c r="M111" s="2"/>
      <c r="O111" s="2"/>
    </row>
    <row r="112" spans="9:15">
      <c r="I112" s="2"/>
      <c r="K112" s="2"/>
      <c r="M112" s="2"/>
      <c r="O112" s="2"/>
    </row>
    <row r="113" spans="9:15">
      <c r="I113" s="2"/>
      <c r="K113" s="2"/>
      <c r="M113" s="2"/>
      <c r="O113" s="2"/>
    </row>
    <row r="114" spans="9:15">
      <c r="I114" s="2"/>
      <c r="K114" s="2"/>
      <c r="M114" s="2"/>
      <c r="O114" s="2"/>
    </row>
    <row r="115" spans="9:15">
      <c r="I115" s="2"/>
      <c r="K115" s="2"/>
      <c r="M115" s="2"/>
      <c r="O115" s="2"/>
    </row>
    <row r="116" spans="9:15">
      <c r="I116" s="2"/>
      <c r="K116" s="2"/>
      <c r="M116" s="2"/>
      <c r="O116" s="2"/>
    </row>
    <row r="117" spans="9:15">
      <c r="I117" s="2"/>
      <c r="K117" s="2"/>
      <c r="M117" s="2"/>
      <c r="O117" s="2"/>
    </row>
    <row r="118" spans="9:15">
      <c r="I118" s="2"/>
      <c r="K118" s="2"/>
      <c r="M118" s="2"/>
      <c r="O118" s="2"/>
    </row>
    <row r="119" spans="9:15">
      <c r="I119" s="2"/>
      <c r="K119" s="2"/>
      <c r="M119" s="2"/>
      <c r="O119" s="2"/>
    </row>
    <row r="120" spans="9:15">
      <c r="I120" s="2"/>
      <c r="K120" s="2"/>
      <c r="M120" s="2"/>
      <c r="O120" s="2"/>
    </row>
    <row r="121" spans="9:15">
      <c r="I121" s="2"/>
      <c r="K121" s="2"/>
      <c r="M121" s="2"/>
      <c r="O121" s="2"/>
    </row>
    <row r="122" spans="9:15">
      <c r="I122" s="2"/>
      <c r="K122" s="2"/>
      <c r="M122" s="2"/>
      <c r="O122" s="2"/>
    </row>
    <row r="123" spans="9:15">
      <c r="I123" s="2"/>
      <c r="K123" s="2"/>
      <c r="M123" s="2"/>
      <c r="O123" s="2"/>
    </row>
    <row r="124" spans="9:15">
      <c r="I124" s="2"/>
      <c r="K124" s="2"/>
      <c r="M124" s="2"/>
      <c r="O124" s="2"/>
    </row>
    <row r="125" spans="9:15">
      <c r="I125" s="2"/>
      <c r="K125" s="2"/>
      <c r="M125" s="2"/>
      <c r="O125" s="2"/>
    </row>
    <row r="126" spans="9:15">
      <c r="I126" s="2"/>
      <c r="K126" s="2"/>
      <c r="M126" s="2"/>
      <c r="O126" s="2"/>
    </row>
    <row r="127" spans="9:15">
      <c r="I127" s="2"/>
      <c r="K127" s="2"/>
      <c r="M127" s="2"/>
      <c r="O127" s="2"/>
    </row>
    <row r="128" spans="9:15">
      <c r="I128" s="2"/>
      <c r="K128" s="2"/>
      <c r="M128" s="2"/>
      <c r="O128" s="2"/>
    </row>
    <row r="129" spans="9:15">
      <c r="I129" s="2"/>
      <c r="K129" s="2"/>
      <c r="M129" s="2"/>
      <c r="O129" s="2"/>
    </row>
    <row r="130" spans="9:15">
      <c r="I130" s="2"/>
      <c r="K130" s="2"/>
      <c r="M130" s="2"/>
      <c r="O130" s="2"/>
    </row>
    <row r="131" spans="9:15">
      <c r="I131" s="2"/>
      <c r="K131" s="2"/>
      <c r="M131" s="2"/>
      <c r="O131" s="2"/>
    </row>
    <row r="132" spans="9:15">
      <c r="I132" s="2"/>
      <c r="K132" s="2"/>
      <c r="M132" s="2"/>
      <c r="O132" s="2"/>
    </row>
    <row r="133" spans="9:15">
      <c r="I133" s="2"/>
      <c r="K133" s="2"/>
      <c r="M133" s="2"/>
      <c r="O133" s="2"/>
    </row>
    <row r="134" spans="9:15">
      <c r="I134" s="2"/>
      <c r="K134" s="2"/>
      <c r="M134" s="2"/>
      <c r="O134" s="2"/>
    </row>
    <row r="135" spans="9:15">
      <c r="I135" s="2"/>
      <c r="K135" s="2"/>
      <c r="M135" s="2"/>
      <c r="O135" s="2"/>
    </row>
    <row r="136" spans="9:15">
      <c r="I136" s="2"/>
      <c r="K136" s="2"/>
      <c r="M136" s="2"/>
      <c r="O136" s="2"/>
    </row>
    <row r="137" spans="9:15">
      <c r="I137" s="2"/>
      <c r="K137" s="2"/>
      <c r="M137" s="2"/>
      <c r="O137" s="2"/>
    </row>
    <row r="138" spans="9:15">
      <c r="I138" s="2"/>
      <c r="K138" s="2"/>
      <c r="M138" s="2"/>
      <c r="O138" s="2"/>
    </row>
    <row r="139" spans="9:15">
      <c r="I139" s="2"/>
      <c r="K139" s="2"/>
      <c r="M139" s="2"/>
      <c r="O139" s="2"/>
    </row>
    <row r="140" spans="9:15">
      <c r="I140" s="2"/>
      <c r="K140" s="2"/>
      <c r="M140" s="2"/>
      <c r="O140" s="2"/>
    </row>
    <row r="141" spans="9:15">
      <c r="I141" s="2"/>
      <c r="K141" s="2"/>
      <c r="M141" s="2"/>
      <c r="O141" s="2"/>
    </row>
    <row r="142" spans="9:15">
      <c r="I142" s="2"/>
      <c r="K142" s="2"/>
      <c r="M142" s="2"/>
      <c r="O142" s="2"/>
    </row>
    <row r="143" spans="9:15">
      <c r="I143" s="2"/>
      <c r="K143" s="2"/>
      <c r="M143" s="2"/>
      <c r="O143" s="2"/>
    </row>
    <row r="144" spans="9:15">
      <c r="I144" s="2"/>
      <c r="K144" s="2"/>
      <c r="M144" s="2"/>
      <c r="O144" s="2"/>
    </row>
    <row r="145" spans="9:15">
      <c r="I145" s="2"/>
      <c r="K145" s="2"/>
      <c r="M145" s="2"/>
      <c r="O145" s="2"/>
    </row>
    <row r="146" spans="9:15">
      <c r="I146" s="2"/>
      <c r="K146" s="2"/>
      <c r="M146" s="2"/>
      <c r="O146" s="2"/>
    </row>
    <row r="147" spans="9:15">
      <c r="I147" s="2"/>
      <c r="K147" s="2"/>
      <c r="M147" s="2"/>
      <c r="O147" s="2"/>
    </row>
    <row r="148" spans="9:15">
      <c r="I148" s="2"/>
      <c r="K148" s="2"/>
      <c r="M148" s="2"/>
      <c r="O148" s="2"/>
    </row>
    <row r="149" spans="9:15">
      <c r="I149" s="2"/>
      <c r="K149" s="2"/>
      <c r="M149" s="2"/>
      <c r="O149" s="2"/>
    </row>
    <row r="150" spans="9:15">
      <c r="I150" s="2"/>
      <c r="K150" s="2"/>
      <c r="M150" s="2"/>
      <c r="O150" s="2"/>
    </row>
    <row r="151" spans="9:15">
      <c r="I151" s="2"/>
      <c r="K151" s="2"/>
      <c r="M151" s="2"/>
      <c r="O151" s="2"/>
    </row>
    <row r="152" spans="9:15">
      <c r="I152" s="2"/>
      <c r="K152" s="2"/>
      <c r="M152" s="2"/>
      <c r="O152" s="2"/>
    </row>
    <row r="153" spans="9:15">
      <c r="I153" s="2"/>
      <c r="K153" s="2"/>
      <c r="M153" s="2"/>
      <c r="O153" s="2"/>
    </row>
    <row r="154" spans="9:15">
      <c r="I154" s="2"/>
      <c r="K154" s="2"/>
      <c r="M154" s="2"/>
      <c r="O154" s="2"/>
    </row>
    <row r="155" spans="9:15">
      <c r="I155" s="2"/>
      <c r="K155" s="2"/>
      <c r="M155" s="2"/>
      <c r="O155" s="2"/>
    </row>
    <row r="156" spans="9:15">
      <c r="I156" s="2"/>
      <c r="K156" s="2"/>
      <c r="M156" s="2"/>
      <c r="O156" s="2"/>
    </row>
    <row r="157" spans="9:15">
      <c r="I157" s="2"/>
      <c r="K157" s="2"/>
      <c r="M157" s="2"/>
      <c r="O157" s="2"/>
    </row>
    <row r="158" spans="9:15">
      <c r="I158" s="2"/>
      <c r="K158" s="2"/>
      <c r="M158" s="2"/>
      <c r="O158" s="2"/>
    </row>
    <row r="159" spans="9:15">
      <c r="I159" s="2"/>
      <c r="K159" s="2"/>
      <c r="M159" s="2"/>
      <c r="O159" s="2"/>
    </row>
    <row r="160" spans="9:15">
      <c r="I160" s="2"/>
      <c r="K160" s="2"/>
      <c r="M160" s="2"/>
      <c r="O160" s="2"/>
    </row>
    <row r="161" spans="9:15">
      <c r="I161" s="2"/>
      <c r="K161" s="2"/>
      <c r="M161" s="2"/>
      <c r="O161" s="2"/>
    </row>
    <row r="162" spans="9:15">
      <c r="I162" s="2"/>
      <c r="K162" s="2"/>
      <c r="M162" s="2"/>
      <c r="O162" s="2"/>
    </row>
    <row r="163" spans="9:15">
      <c r="I163" s="2"/>
      <c r="K163" s="2"/>
      <c r="M163" s="2"/>
      <c r="O163" s="2"/>
    </row>
    <row r="164" spans="9:15">
      <c r="I164" s="2"/>
      <c r="K164" s="2"/>
      <c r="M164" s="2"/>
      <c r="O164" s="2"/>
    </row>
    <row r="165" spans="9:15">
      <c r="I165" s="2"/>
      <c r="K165" s="2"/>
      <c r="M165" s="2"/>
      <c r="O165" s="2"/>
    </row>
    <row r="166" spans="9:15">
      <c r="I166" s="2"/>
      <c r="K166" s="2"/>
      <c r="M166" s="2"/>
      <c r="O166" s="2"/>
    </row>
    <row r="167" spans="9:15">
      <c r="I167" s="2"/>
      <c r="K167" s="2"/>
      <c r="M167" s="2"/>
      <c r="O167" s="2"/>
    </row>
    <row r="168" spans="9:15">
      <c r="I168" s="2"/>
      <c r="K168" s="2"/>
      <c r="M168" s="2"/>
      <c r="O168" s="2"/>
    </row>
    <row r="169" spans="9:15">
      <c r="I169" s="2"/>
      <c r="K169" s="2"/>
      <c r="M169" s="2"/>
      <c r="O169" s="2"/>
    </row>
    <row r="170" spans="9:15">
      <c r="I170" s="2"/>
      <c r="K170" s="2"/>
      <c r="M170" s="2"/>
      <c r="O170" s="2"/>
    </row>
    <row r="171" spans="9:15">
      <c r="I171" s="2"/>
      <c r="K171" s="2"/>
      <c r="M171" s="2"/>
      <c r="O171" s="2"/>
    </row>
    <row r="172" spans="9:15">
      <c r="I172" s="2"/>
      <c r="K172" s="2"/>
      <c r="M172" s="2"/>
      <c r="O172" s="2"/>
    </row>
    <row r="173" spans="9:15">
      <c r="I173" s="2"/>
      <c r="K173" s="2"/>
      <c r="M173" s="2"/>
      <c r="O173" s="2"/>
    </row>
    <row r="174" spans="9:15">
      <c r="I174" s="2"/>
      <c r="K174" s="2"/>
      <c r="M174" s="2"/>
      <c r="O174" s="2"/>
    </row>
    <row r="175" spans="9:15">
      <c r="I175" s="2"/>
      <c r="K175" s="2"/>
      <c r="M175" s="2"/>
      <c r="O175" s="2"/>
    </row>
    <row r="176" spans="9:15">
      <c r="I176" s="2"/>
      <c r="K176" s="2"/>
      <c r="M176" s="2"/>
      <c r="O176" s="2"/>
    </row>
    <row r="177" spans="9:15">
      <c r="I177" s="2"/>
      <c r="K177" s="2"/>
      <c r="M177" s="2"/>
      <c r="O177" s="2"/>
    </row>
    <row r="178" spans="9:15">
      <c r="I178" s="2"/>
      <c r="K178" s="2"/>
      <c r="M178" s="2"/>
      <c r="O178" s="2"/>
    </row>
    <row r="179" spans="9:15">
      <c r="I179" s="2"/>
      <c r="K179" s="2"/>
      <c r="M179" s="2"/>
      <c r="O179" s="2"/>
    </row>
    <row r="180" spans="9:15">
      <c r="I180" s="2"/>
      <c r="K180" s="2"/>
      <c r="M180" s="2"/>
      <c r="O180" s="2"/>
    </row>
    <row r="181" spans="9:15">
      <c r="I181" s="2"/>
      <c r="K181" s="2"/>
      <c r="M181" s="2"/>
      <c r="O181" s="2"/>
    </row>
    <row r="182" spans="9:15">
      <c r="I182" s="2"/>
      <c r="K182" s="2"/>
      <c r="M182" s="2"/>
      <c r="O182" s="2"/>
    </row>
    <row r="183" spans="9:15">
      <c r="I183" s="2"/>
      <c r="K183" s="2"/>
      <c r="M183" s="2"/>
      <c r="O183" s="2"/>
    </row>
    <row r="184" spans="9:15">
      <c r="I184" s="2"/>
      <c r="K184" s="2"/>
      <c r="M184" s="2"/>
      <c r="O184" s="2"/>
    </row>
    <row r="185" spans="9:15">
      <c r="I185" s="2"/>
      <c r="K185" s="2"/>
      <c r="M185" s="2"/>
      <c r="O185" s="2"/>
    </row>
    <row r="186" spans="9:15">
      <c r="I186" s="2"/>
      <c r="K186" s="2"/>
      <c r="M186" s="2"/>
      <c r="O186" s="2"/>
    </row>
    <row r="187" spans="9:15">
      <c r="I187" s="2"/>
      <c r="K187" s="2"/>
      <c r="M187" s="2"/>
      <c r="O187" s="2"/>
    </row>
    <row r="188" spans="9:15">
      <c r="I188" s="2"/>
      <c r="K188" s="2"/>
      <c r="M188" s="2"/>
      <c r="O188" s="2"/>
    </row>
    <row r="189" spans="9:15">
      <c r="I189" s="2"/>
      <c r="K189" s="2"/>
      <c r="M189" s="2"/>
      <c r="O189" s="2"/>
    </row>
    <row r="190" spans="9:15">
      <c r="I190" s="2"/>
      <c r="K190" s="2"/>
      <c r="M190" s="2"/>
      <c r="O190" s="2"/>
    </row>
    <row r="191" spans="9:15">
      <c r="I191" s="2"/>
      <c r="K191" s="2"/>
      <c r="M191" s="2"/>
      <c r="O191" s="2"/>
    </row>
    <row r="192" spans="9:15">
      <c r="I192" s="2"/>
      <c r="K192" s="2"/>
      <c r="M192" s="2"/>
      <c r="O192" s="2"/>
    </row>
    <row r="193" spans="9:15">
      <c r="I193" s="2"/>
      <c r="K193" s="2"/>
      <c r="M193" s="2"/>
      <c r="O193" s="2"/>
    </row>
    <row r="194" spans="9:15">
      <c r="I194" s="2"/>
      <c r="K194" s="2"/>
      <c r="M194" s="2"/>
      <c r="O194" s="2"/>
    </row>
    <row r="195" spans="9:15">
      <c r="I195" s="2"/>
      <c r="K195" s="2"/>
      <c r="M195" s="2"/>
      <c r="O195" s="2"/>
    </row>
    <row r="196" spans="9:15">
      <c r="I196" s="2"/>
      <c r="K196" s="2"/>
      <c r="M196" s="2"/>
      <c r="O196" s="2"/>
    </row>
    <row r="197" spans="9:15">
      <c r="I197" s="2"/>
      <c r="K197" s="2"/>
      <c r="M197" s="2"/>
      <c r="O197" s="2"/>
    </row>
    <row r="198" spans="9:15">
      <c r="I198" s="2"/>
      <c r="K198" s="2"/>
      <c r="M198" s="2"/>
      <c r="O198" s="2"/>
    </row>
    <row r="199" spans="9:15">
      <c r="I199" s="2"/>
      <c r="K199" s="2"/>
      <c r="M199" s="2"/>
      <c r="O199" s="2"/>
    </row>
    <row r="200" spans="9:15">
      <c r="I200" s="2"/>
      <c r="K200" s="2"/>
      <c r="M200" s="2"/>
      <c r="O200" s="2"/>
    </row>
    <row r="201" spans="9:15">
      <c r="I201" s="2"/>
      <c r="K201" s="2"/>
      <c r="M201" s="2"/>
      <c r="O201" s="2"/>
    </row>
    <row r="202" spans="9:15">
      <c r="I202" s="2"/>
      <c r="K202" s="2"/>
      <c r="M202" s="2"/>
      <c r="O202" s="2"/>
    </row>
    <row r="203" spans="9:15">
      <c r="I203" s="2"/>
      <c r="K203" s="2"/>
      <c r="M203" s="2"/>
      <c r="O203" s="2"/>
    </row>
    <row r="204" spans="9:15">
      <c r="I204" s="2"/>
      <c r="K204" s="2"/>
      <c r="M204" s="2"/>
      <c r="O204" s="2"/>
    </row>
    <row r="205" spans="9:15">
      <c r="I205" s="2"/>
      <c r="K205" s="2"/>
      <c r="M205" s="2"/>
      <c r="O205" s="2"/>
    </row>
    <row r="206" spans="9:15">
      <c r="I206" s="2"/>
      <c r="K206" s="2"/>
      <c r="M206" s="2"/>
      <c r="O206" s="2"/>
    </row>
    <row r="207" spans="9:15">
      <c r="I207" s="2"/>
      <c r="K207" s="2"/>
      <c r="M207" s="2"/>
      <c r="O207" s="2"/>
    </row>
    <row r="208" spans="9:15">
      <c r="I208" s="2"/>
      <c r="K208" s="2"/>
      <c r="M208" s="2"/>
      <c r="O208" s="2"/>
    </row>
    <row r="209" spans="9:15">
      <c r="I209" s="2"/>
      <c r="K209" s="2"/>
      <c r="M209" s="2"/>
      <c r="O209" s="2"/>
    </row>
    <row r="210" spans="9:15">
      <c r="I210" s="2"/>
      <c r="K210" s="2"/>
      <c r="M210" s="2"/>
      <c r="O210" s="2"/>
    </row>
    <row r="211" spans="9:15">
      <c r="I211" s="2"/>
      <c r="K211" s="2"/>
      <c r="M211" s="2"/>
      <c r="O211" s="2"/>
    </row>
    <row r="212" spans="9:15">
      <c r="I212" s="2"/>
      <c r="K212" s="2"/>
      <c r="M212" s="2"/>
      <c r="O212" s="2"/>
    </row>
    <row r="213" spans="9:15">
      <c r="I213" s="2"/>
      <c r="K213" s="2"/>
      <c r="M213" s="2"/>
      <c r="O213" s="2"/>
    </row>
    <row r="214" spans="9:15">
      <c r="I214" s="2"/>
      <c r="K214" s="2"/>
      <c r="M214" s="2"/>
      <c r="O214" s="2"/>
    </row>
    <row r="215" spans="9:15">
      <c r="I215" s="2"/>
      <c r="K215" s="2"/>
      <c r="M215" s="2"/>
      <c r="O215" s="2"/>
    </row>
    <row r="216" spans="9:15">
      <c r="I216" s="2"/>
      <c r="K216" s="2"/>
      <c r="M216" s="2"/>
      <c r="O216" s="2"/>
    </row>
    <row r="217" spans="9:15">
      <c r="I217" s="2"/>
      <c r="K217" s="2"/>
      <c r="M217" s="2"/>
      <c r="O217" s="2"/>
    </row>
    <row r="218" spans="9:15">
      <c r="I218" s="2"/>
      <c r="K218" s="2"/>
      <c r="M218" s="2"/>
      <c r="O218" s="2"/>
    </row>
    <row r="219" spans="9:15">
      <c r="I219" s="2"/>
      <c r="K219" s="2"/>
      <c r="M219" s="2"/>
      <c r="O219" s="2"/>
    </row>
    <row r="220" spans="9:15">
      <c r="I220" s="2"/>
      <c r="K220" s="2"/>
      <c r="M220" s="2"/>
      <c r="O220" s="2"/>
    </row>
    <row r="221" spans="9:15">
      <c r="I221" s="2"/>
      <c r="K221" s="2"/>
      <c r="M221" s="2"/>
      <c r="O221" s="2"/>
    </row>
    <row r="222" spans="9:15">
      <c r="I222" s="2"/>
      <c r="K222" s="2"/>
      <c r="M222" s="2"/>
      <c r="O222" s="2"/>
    </row>
    <row r="223" spans="9:15">
      <c r="I223" s="2"/>
      <c r="K223" s="2"/>
      <c r="M223" s="2"/>
      <c r="O223" s="2"/>
    </row>
    <row r="224" spans="9:15">
      <c r="I224" s="2"/>
      <c r="K224" s="2"/>
      <c r="M224" s="2"/>
      <c r="O224" s="2"/>
    </row>
    <row r="225" spans="9:15">
      <c r="I225" s="2"/>
      <c r="K225" s="2"/>
      <c r="M225" s="2"/>
      <c r="O225" s="2"/>
    </row>
    <row r="226" spans="9:15">
      <c r="I226" s="2"/>
      <c r="K226" s="2"/>
      <c r="M226" s="2"/>
      <c r="O226" s="2"/>
    </row>
    <row r="227" spans="9:15">
      <c r="I227" s="2"/>
      <c r="K227" s="2"/>
      <c r="M227" s="2"/>
      <c r="O227" s="2"/>
    </row>
    <row r="228" spans="9:15">
      <c r="I228" s="2"/>
      <c r="K228" s="2"/>
      <c r="M228" s="2"/>
      <c r="O228" s="2"/>
    </row>
    <row r="229" spans="9:15">
      <c r="I229" s="2"/>
      <c r="K229" s="2"/>
      <c r="M229" s="2"/>
      <c r="O229" s="2"/>
    </row>
    <row r="230" spans="9:15">
      <c r="I230" s="2"/>
      <c r="K230" s="2"/>
      <c r="M230" s="2"/>
      <c r="O230" s="2"/>
    </row>
    <row r="231" spans="9:15">
      <c r="I231" s="2"/>
      <c r="K231" s="2"/>
      <c r="M231" s="2"/>
      <c r="O231" s="2"/>
    </row>
    <row r="232" spans="9:15">
      <c r="I232" s="2"/>
      <c r="K232" s="2"/>
      <c r="M232" s="2"/>
      <c r="O232" s="2"/>
    </row>
    <row r="233" spans="9:15">
      <c r="I233" s="2"/>
      <c r="K233" s="2"/>
      <c r="M233" s="2"/>
      <c r="O233" s="2"/>
    </row>
    <row r="234" spans="9:15">
      <c r="I234" s="2"/>
      <c r="K234" s="2"/>
      <c r="M234" s="2"/>
      <c r="O234" s="2"/>
    </row>
    <row r="235" spans="9:15">
      <c r="I235" s="2"/>
      <c r="K235" s="2"/>
      <c r="M235" s="2"/>
      <c r="O235" s="2"/>
    </row>
    <row r="236" spans="9:15">
      <c r="I236" s="2"/>
      <c r="K236" s="2"/>
      <c r="M236" s="2"/>
      <c r="O236" s="2"/>
    </row>
    <row r="237" spans="9:15">
      <c r="I237" s="2"/>
      <c r="K237" s="2"/>
      <c r="M237" s="2"/>
      <c r="O237" s="2"/>
    </row>
    <row r="238" spans="9:15">
      <c r="I238" s="2"/>
      <c r="K238" s="2"/>
      <c r="M238" s="2"/>
      <c r="O238" s="2"/>
    </row>
    <row r="239" spans="9:15">
      <c r="I239" s="2"/>
      <c r="K239" s="2"/>
      <c r="M239" s="2"/>
      <c r="O239" s="2"/>
    </row>
    <row r="240" spans="9:15">
      <c r="I240" s="2"/>
      <c r="K240" s="2"/>
      <c r="M240" s="2"/>
      <c r="O240" s="2"/>
    </row>
    <row r="241" spans="9:15">
      <c r="I241" s="2"/>
      <c r="K241" s="2"/>
      <c r="M241" s="2"/>
      <c r="O241" s="2"/>
    </row>
    <row r="242" spans="9:15">
      <c r="I242" s="2"/>
      <c r="K242" s="2"/>
      <c r="M242" s="2"/>
      <c r="O242" s="2"/>
    </row>
    <row r="243" spans="9:15">
      <c r="I243" s="2"/>
      <c r="K243" s="2"/>
      <c r="M243" s="2"/>
      <c r="O243" s="2"/>
    </row>
    <row r="244" spans="9:15">
      <c r="I244" s="2"/>
      <c r="K244" s="2"/>
      <c r="M244" s="2"/>
      <c r="O244" s="2"/>
    </row>
    <row r="245" spans="9:15">
      <c r="I245" s="2"/>
      <c r="K245" s="2"/>
      <c r="M245" s="2"/>
      <c r="O245" s="2"/>
    </row>
    <row r="246" spans="9:15">
      <c r="I246" s="2"/>
      <c r="K246" s="2"/>
      <c r="M246" s="2"/>
      <c r="O246" s="2"/>
    </row>
    <row r="247" spans="9:15">
      <c r="I247" s="2"/>
      <c r="K247" s="2"/>
      <c r="M247" s="2"/>
      <c r="O247" s="2"/>
    </row>
    <row r="248" spans="9:15">
      <c r="I248" s="2"/>
      <c r="K248" s="2"/>
      <c r="M248" s="2"/>
      <c r="O248" s="2"/>
    </row>
    <row r="249" spans="9:15">
      <c r="I249" s="2"/>
      <c r="K249" s="2"/>
      <c r="M249" s="2"/>
      <c r="O249" s="2"/>
    </row>
    <row r="250" spans="9:15">
      <c r="I250" s="2"/>
      <c r="K250" s="2"/>
      <c r="M250" s="2"/>
      <c r="O250" s="2"/>
    </row>
    <row r="251" spans="9:15">
      <c r="I251" s="2"/>
      <c r="K251" s="2"/>
      <c r="M251" s="2"/>
      <c r="O251" s="2"/>
    </row>
    <row r="252" spans="9:15">
      <c r="I252" s="2"/>
      <c r="K252" s="2"/>
      <c r="M252" s="2"/>
      <c r="O252" s="2"/>
    </row>
    <row r="253" spans="9:15">
      <c r="I253" s="2"/>
      <c r="K253" s="2"/>
      <c r="M253" s="2"/>
      <c r="O253" s="2"/>
    </row>
    <row r="254" spans="9:15">
      <c r="I254" s="2"/>
      <c r="K254" s="2"/>
      <c r="M254" s="2"/>
      <c r="O254" s="2"/>
    </row>
    <row r="255" spans="9:15">
      <c r="I255" s="2"/>
      <c r="K255" s="2"/>
      <c r="M255" s="2"/>
      <c r="O255" s="2"/>
    </row>
    <row r="256" spans="9:15">
      <c r="I256" s="2"/>
      <c r="K256" s="2"/>
      <c r="M256" s="2"/>
      <c r="O256" s="2"/>
    </row>
    <row r="257" spans="9:15">
      <c r="I257" s="2"/>
      <c r="K257" s="2"/>
      <c r="M257" s="2"/>
      <c r="O257" s="2"/>
    </row>
    <row r="258" spans="9:15">
      <c r="I258" s="2"/>
      <c r="K258" s="2"/>
      <c r="M258" s="2"/>
      <c r="O258" s="2"/>
    </row>
    <row r="259" spans="9:15">
      <c r="I259" s="2"/>
      <c r="K259" s="2"/>
      <c r="M259" s="2"/>
      <c r="O259" s="2"/>
    </row>
    <row r="260" spans="9:15">
      <c r="I260" s="2"/>
      <c r="K260" s="2"/>
      <c r="M260" s="2"/>
      <c r="O260" s="2"/>
    </row>
    <row r="261" spans="9:15">
      <c r="I261" s="2"/>
      <c r="K261" s="2"/>
      <c r="M261" s="2"/>
      <c r="O261" s="2"/>
    </row>
    <row r="262" spans="9:15">
      <c r="I262" s="2"/>
      <c r="K262" s="2"/>
      <c r="M262" s="2"/>
      <c r="O262" s="2"/>
    </row>
    <row r="263" spans="9:15">
      <c r="I263" s="2"/>
      <c r="K263" s="2"/>
      <c r="M263" s="2"/>
      <c r="O263" s="2"/>
    </row>
    <row r="264" spans="9:15">
      <c r="I264" s="2"/>
      <c r="K264" s="2"/>
      <c r="M264" s="2"/>
      <c r="O264" s="2"/>
    </row>
    <row r="265" spans="9:15">
      <c r="I265" s="2"/>
      <c r="K265" s="2"/>
      <c r="M265" s="2"/>
      <c r="O265" s="2"/>
    </row>
    <row r="266" spans="9:15">
      <c r="I266" s="2"/>
      <c r="K266" s="2"/>
      <c r="M266" s="2"/>
      <c r="O266" s="2"/>
    </row>
    <row r="267" spans="9:15">
      <c r="I267" s="2"/>
      <c r="K267" s="2"/>
      <c r="M267" s="2"/>
      <c r="O267" s="2"/>
    </row>
    <row r="268" spans="9:15">
      <c r="I268" s="2"/>
      <c r="K268" s="2"/>
      <c r="M268" s="2"/>
      <c r="O268" s="2"/>
    </row>
    <row r="269" spans="9:15">
      <c r="I269" s="2"/>
      <c r="K269" s="2"/>
      <c r="M269" s="2"/>
      <c r="O269" s="2"/>
    </row>
    <row r="270" spans="9:15">
      <c r="I270" s="2"/>
      <c r="K270" s="2"/>
      <c r="M270" s="2"/>
      <c r="O270" s="2"/>
    </row>
    <row r="271" spans="9:15">
      <c r="I271" s="2"/>
      <c r="K271" s="2"/>
      <c r="M271" s="2"/>
      <c r="O271" s="2"/>
    </row>
    <row r="272" spans="9:15">
      <c r="I272" s="2"/>
      <c r="K272" s="2"/>
      <c r="M272" s="2"/>
      <c r="O272" s="2"/>
    </row>
    <row r="273" spans="9:15">
      <c r="I273" s="2"/>
      <c r="K273" s="2"/>
      <c r="M273" s="2"/>
      <c r="O273" s="2"/>
    </row>
    <row r="274" spans="9:15">
      <c r="I274" s="2"/>
      <c r="K274" s="2"/>
      <c r="M274" s="2"/>
      <c r="O274" s="2"/>
    </row>
    <row r="275" spans="9:15">
      <c r="I275" s="2"/>
      <c r="K275" s="2"/>
      <c r="M275" s="2"/>
      <c r="O275" s="2"/>
    </row>
    <row r="276" spans="9:15">
      <c r="I276" s="2"/>
      <c r="K276" s="2"/>
      <c r="M276" s="2"/>
      <c r="O276" s="2"/>
    </row>
    <row r="277" spans="9:15">
      <c r="I277" s="2"/>
      <c r="K277" s="2"/>
      <c r="M277" s="2"/>
      <c r="O277" s="2"/>
    </row>
    <row r="278" spans="9:15">
      <c r="I278" s="2"/>
      <c r="K278" s="2"/>
      <c r="M278" s="2"/>
      <c r="O278" s="2"/>
    </row>
    <row r="279" spans="9:15">
      <c r="I279" s="2"/>
      <c r="K279" s="2"/>
      <c r="M279" s="2"/>
      <c r="O279" s="2"/>
    </row>
    <row r="280" spans="9:15">
      <c r="I280" s="2"/>
      <c r="K280" s="2"/>
      <c r="M280" s="2"/>
      <c r="O280" s="2"/>
    </row>
    <row r="281" spans="9:15">
      <c r="I281" s="2"/>
      <c r="K281" s="2"/>
      <c r="M281" s="2"/>
      <c r="O281" s="2"/>
    </row>
    <row r="282" spans="9:15">
      <c r="I282" s="2"/>
      <c r="K282" s="2"/>
      <c r="M282" s="2"/>
      <c r="O282" s="2"/>
    </row>
    <row r="283" spans="9:15">
      <c r="I283" s="2"/>
      <c r="K283" s="2"/>
      <c r="M283" s="2"/>
      <c r="O283" s="2"/>
    </row>
    <row r="284" spans="9:15">
      <c r="I284" s="2"/>
      <c r="K284" s="2"/>
      <c r="M284" s="2"/>
      <c r="O284" s="2"/>
    </row>
    <row r="285" spans="9:15">
      <c r="I285" s="2"/>
      <c r="K285" s="2"/>
      <c r="M285" s="2"/>
      <c r="O285" s="2"/>
    </row>
    <row r="286" spans="9:15">
      <c r="I286" s="2"/>
      <c r="K286" s="2"/>
      <c r="M286" s="2"/>
      <c r="O286" s="2"/>
    </row>
    <row r="287" spans="9:15">
      <c r="I287" s="2"/>
      <c r="K287" s="2"/>
      <c r="M287" s="2"/>
      <c r="O287" s="2"/>
    </row>
    <row r="288" spans="9:15">
      <c r="I288" s="2"/>
      <c r="K288" s="2"/>
      <c r="M288" s="2"/>
      <c r="O288" s="2"/>
    </row>
    <row r="289" spans="9:15">
      <c r="I289" s="2"/>
      <c r="K289" s="2"/>
      <c r="M289" s="2"/>
      <c r="O289" s="2"/>
    </row>
    <row r="290" spans="9:15">
      <c r="I290" s="2"/>
      <c r="K290" s="2"/>
      <c r="M290" s="2"/>
      <c r="O290" s="2"/>
    </row>
    <row r="291" spans="9:15">
      <c r="I291" s="2"/>
      <c r="K291" s="2"/>
      <c r="M291" s="2"/>
      <c r="O291" s="2"/>
    </row>
    <row r="292" spans="9:15">
      <c r="I292" s="2"/>
      <c r="K292" s="2"/>
      <c r="M292" s="2"/>
      <c r="O292" s="2"/>
    </row>
    <row r="293" spans="9:15">
      <c r="I293" s="2"/>
      <c r="K293" s="2"/>
      <c r="M293" s="2"/>
      <c r="O293" s="2"/>
    </row>
    <row r="294" spans="9:15">
      <c r="I294" s="2"/>
      <c r="K294" s="2"/>
      <c r="M294" s="2"/>
      <c r="O294" s="2"/>
    </row>
    <row r="295" spans="9:15">
      <c r="I295" s="2"/>
      <c r="K295" s="2"/>
      <c r="M295" s="2"/>
      <c r="O295" s="2"/>
    </row>
    <row r="296" spans="9:15">
      <c r="I296" s="2"/>
      <c r="K296" s="2"/>
      <c r="M296" s="2"/>
      <c r="O296" s="2"/>
    </row>
    <row r="297" spans="9:15">
      <c r="I297" s="2"/>
      <c r="K297" s="2"/>
      <c r="M297" s="2"/>
      <c r="O297" s="2"/>
    </row>
    <row r="298" spans="9:15">
      <c r="I298" s="2"/>
      <c r="K298" s="2"/>
      <c r="M298" s="2"/>
      <c r="O298" s="2"/>
    </row>
    <row r="299" spans="9:15">
      <c r="I299" s="2"/>
      <c r="K299" s="2"/>
      <c r="M299" s="2"/>
      <c r="O299" s="2"/>
    </row>
    <row r="300" spans="9:15">
      <c r="I300" s="2"/>
      <c r="K300" s="2"/>
      <c r="M300" s="2"/>
      <c r="O300" s="2"/>
    </row>
    <row r="301" spans="9:15">
      <c r="I301" s="2"/>
      <c r="K301" s="2"/>
      <c r="M301" s="2"/>
      <c r="O301" s="2"/>
    </row>
    <row r="302" spans="9:15">
      <c r="I302" s="2"/>
      <c r="K302" s="2"/>
      <c r="M302" s="2"/>
      <c r="O302" s="2"/>
    </row>
    <row r="303" spans="9:15">
      <c r="I303" s="2"/>
      <c r="K303" s="2"/>
      <c r="M303" s="2"/>
      <c r="O303" s="2"/>
    </row>
    <row r="304" spans="9:15">
      <c r="I304" s="2"/>
      <c r="K304" s="2"/>
      <c r="M304" s="2"/>
      <c r="O304" s="2"/>
    </row>
    <row r="305" spans="9:15">
      <c r="I305" s="2"/>
      <c r="K305" s="2"/>
      <c r="M305" s="2"/>
      <c r="O305" s="2"/>
    </row>
    <row r="306" spans="9:15">
      <c r="I306" s="2"/>
      <c r="K306" s="2"/>
      <c r="M306" s="2"/>
      <c r="O306" s="2"/>
    </row>
    <row r="307" spans="9:15">
      <c r="I307" s="2"/>
      <c r="K307" s="2"/>
      <c r="M307" s="2"/>
      <c r="O307" s="2"/>
    </row>
    <row r="308" spans="9:15">
      <c r="I308" s="2"/>
      <c r="K308" s="2"/>
      <c r="M308" s="2"/>
      <c r="O308" s="2"/>
    </row>
    <row r="309" spans="9:15">
      <c r="I309" s="2"/>
      <c r="K309" s="2"/>
      <c r="M309" s="2"/>
      <c r="O309" s="2"/>
    </row>
    <row r="310" spans="9:15">
      <c r="I310" s="2"/>
      <c r="K310" s="2"/>
      <c r="M310" s="2"/>
      <c r="O310" s="2"/>
    </row>
    <row r="311" spans="9:15">
      <c r="I311" s="2"/>
      <c r="K311" s="2"/>
      <c r="M311" s="2"/>
      <c r="O311" s="2"/>
    </row>
    <row r="312" spans="9:15">
      <c r="I312" s="2"/>
      <c r="K312" s="2"/>
      <c r="M312" s="2"/>
      <c r="O312" s="2"/>
    </row>
    <row r="313" spans="9:15">
      <c r="I313" s="2"/>
      <c r="K313" s="2"/>
      <c r="M313" s="2"/>
      <c r="O313" s="2"/>
    </row>
    <row r="314" spans="9:15">
      <c r="I314" s="2"/>
      <c r="K314" s="2"/>
      <c r="M314" s="2"/>
      <c r="O314" s="2"/>
    </row>
    <row r="315" spans="9:15">
      <c r="I315" s="2"/>
      <c r="K315" s="2"/>
      <c r="M315" s="2"/>
      <c r="O315" s="2"/>
    </row>
    <row r="316" spans="9:15">
      <c r="I316" s="2"/>
      <c r="K316" s="2"/>
      <c r="M316" s="2"/>
      <c r="O316" s="2"/>
    </row>
    <row r="317" spans="9:15">
      <c r="I317" s="2"/>
      <c r="K317" s="2"/>
      <c r="M317" s="2"/>
      <c r="O317" s="2"/>
    </row>
    <row r="318" spans="9:15">
      <c r="I318" s="2"/>
      <c r="K318" s="2"/>
      <c r="M318" s="2"/>
      <c r="O318" s="2"/>
    </row>
    <row r="319" spans="9:15">
      <c r="I319" s="2"/>
      <c r="K319" s="2"/>
      <c r="M319" s="2"/>
      <c r="O319" s="2"/>
    </row>
    <row r="320" spans="9:15">
      <c r="I320" s="2"/>
      <c r="K320" s="2"/>
      <c r="M320" s="2"/>
      <c r="O320" s="2"/>
    </row>
    <row r="321" spans="9:15">
      <c r="I321" s="2"/>
      <c r="K321" s="2"/>
      <c r="M321" s="2"/>
      <c r="O321" s="2"/>
    </row>
    <row r="322" spans="9:15">
      <c r="I322" s="2"/>
      <c r="K322" s="2"/>
      <c r="M322" s="2"/>
      <c r="O322" s="2"/>
    </row>
  </sheetData>
  <customSheetViews>
    <customSheetView guid="{78EABF26-D710-4E97-9982-5034BA00DCB2}" showPageBreaks="1" printArea="1" topLeftCell="A6">
      <pane xSplit="3" ySplit="2" topLeftCell="H20" activePane="bottomRight" state="frozen"/>
      <selection pane="bottomRight" activeCell="K38" sqref="K38:K39"/>
      <pageMargins left="0.5" right="0.5" top="0.75" bottom="0.75" header="0.4" footer="0.25"/>
      <pageSetup scale="50" orientation="landscape" r:id="rId1"/>
      <headerFooter alignWithMargins="0">
        <oddFooter xml:space="preserve">&amp;R2009 PNW Statistical Report    Page 8     </oddFooter>
      </headerFooter>
    </customSheetView>
    <customSheetView guid="{CF8C0A6A-966E-4199-A69F-838FC137FC7C}" showPageBreaks="1" printArea="1" topLeftCell="A6">
      <pane xSplit="3" ySplit="2" topLeftCell="D8" activePane="bottomRight" state="frozen"/>
      <selection pane="bottomRight" activeCell="F24" sqref="F24"/>
      <pageMargins left="0.5" right="0.5" top="0.75" bottom="0.75" header="0.4" footer="0.25"/>
      <pageSetup scale="50" orientation="landscape" r:id="rId2"/>
      <headerFooter alignWithMargins="0">
        <oddFooter xml:space="preserve">&amp;R2009 PNW Statistical Report    Page 8     </oddFooter>
      </headerFooter>
    </customSheetView>
    <customSheetView guid="{00D76137-0065-4878-A5E6-B91DE9FF37CB}" showPageBreaks="1">
      <selection activeCell="D27" sqref="D27"/>
      <pageMargins left="0.5" right="0.5" top="0.75" bottom="0.75" header="0.4" footer="0.25"/>
      <pageSetup scale="50" orientation="landscape" r:id="rId3"/>
      <headerFooter alignWithMargins="0">
        <oddFooter xml:space="preserve">&amp;R2009 PNW Statistical Report    Page 8     </oddFooter>
      </headerFooter>
    </customSheetView>
    <customSheetView guid="{BAD007A0-1EFD-4C2B-B7C5-7AF3F7BE2776}" scale="75" showPageBreaks="1" printArea="1">
      <pageMargins left="0.5" right="0.5" top="0.75" bottom="1" header="0.5" footer="0.5"/>
      <pageSetup scale="50" orientation="landscape" r:id="rId4"/>
      <headerFooter alignWithMargins="0">
        <oddFooter>&amp;R2010 PNW Statistical Report    Page  8</oddFooter>
      </headerFooter>
    </customSheetView>
  </customSheetViews>
  <mergeCells count="1">
    <mergeCell ref="A7:B7"/>
  </mergeCells>
  <phoneticPr fontId="10" type="noConversion"/>
  <pageMargins left="0.5" right="0.5" top="0.75" bottom="1" header="0.5" footer="0.5"/>
  <pageSetup scale="50" orientation="landscape" r:id="rId5"/>
  <headerFooter alignWithMargins="0">
    <oddFooter>&amp;R2010 PNW Statistical Report    Page  8</oddFooter>
  </headerFooter>
</worksheet>
</file>

<file path=xl/worksheets/sheet9.xml><?xml version="1.0" encoding="utf-8"?>
<worksheet xmlns="http://schemas.openxmlformats.org/spreadsheetml/2006/main" xmlns:r="http://schemas.openxmlformats.org/officeDocument/2006/relationships">
  <dimension ref="A1:U101"/>
  <sheetViews>
    <sheetView zoomScale="75" zoomScaleNormal="75" workbookViewId="0"/>
  </sheetViews>
  <sheetFormatPr defaultColWidth="5.7109375" defaultRowHeight="12.75"/>
  <cols>
    <col min="1" max="1" width="3.7109375" style="2" customWidth="1"/>
    <col min="2" max="2" width="67.7109375" style="2" customWidth="1"/>
    <col min="3" max="3" width="0.85546875" style="2" customWidth="1"/>
    <col min="4" max="4" width="15.85546875" style="7" customWidth="1"/>
    <col min="5" max="6" width="1.28515625" style="2" customWidth="1"/>
    <col min="7" max="7" width="15.7109375" style="2" customWidth="1"/>
    <col min="8" max="8" width="2.7109375" style="2" customWidth="1"/>
    <col min="9" max="9" width="15.7109375" style="9" customWidth="1"/>
    <col min="10" max="10" width="2.7109375" style="2" customWidth="1"/>
    <col min="11" max="11" width="15.7109375" style="9" customWidth="1"/>
    <col min="12" max="12" width="2.7109375" style="2" customWidth="1"/>
    <col min="13" max="13" width="15.7109375" style="9" customWidth="1"/>
    <col min="14" max="14" width="2.7109375" style="2" customWidth="1"/>
    <col min="15" max="15" width="15.7109375" style="9" customWidth="1"/>
    <col min="16" max="16" width="2.7109375" style="2" customWidth="1"/>
    <col min="17" max="18" width="2.28515625" style="2" customWidth="1"/>
    <col min="19" max="20" width="5.7109375" style="2" customWidth="1"/>
    <col min="21" max="21" width="12" style="2" customWidth="1"/>
    <col min="22" max="22" width="5.7109375" style="2" customWidth="1"/>
    <col min="23" max="23" width="10.7109375" style="2" customWidth="1"/>
    <col min="24" max="16384" width="5.7109375" style="2"/>
  </cols>
  <sheetData>
    <row r="1" spans="1:21">
      <c r="A1" s="197" t="s">
        <v>386</v>
      </c>
      <c r="B1" s="186"/>
      <c r="C1" s="7"/>
      <c r="E1" s="7"/>
      <c r="F1" s="7"/>
      <c r="P1" s="7"/>
      <c r="Q1" s="7"/>
      <c r="R1" s="4"/>
    </row>
    <row r="2" spans="1:21">
      <c r="A2" s="197" t="s">
        <v>93</v>
      </c>
      <c r="B2" s="186"/>
      <c r="C2" s="7"/>
      <c r="E2" s="7"/>
      <c r="F2" s="7"/>
      <c r="P2" s="7"/>
      <c r="Q2" s="7"/>
      <c r="R2" s="4"/>
    </row>
    <row r="3" spans="1:21">
      <c r="A3" s="340" t="s">
        <v>130</v>
      </c>
      <c r="B3" s="186"/>
      <c r="C3" s="7"/>
      <c r="E3" s="7"/>
      <c r="F3" s="7"/>
      <c r="P3" s="7"/>
      <c r="Q3" s="7"/>
      <c r="R3" s="4"/>
    </row>
    <row r="4" spans="1:21">
      <c r="A4" s="186"/>
      <c r="B4" s="186"/>
      <c r="M4" s="62"/>
      <c r="N4" s="44"/>
      <c r="O4" s="62"/>
      <c r="P4" s="7"/>
      <c r="Q4" s="43"/>
      <c r="R4" s="4"/>
    </row>
    <row r="5" spans="1:21">
      <c r="A5" s="186"/>
      <c r="B5" s="186"/>
      <c r="M5" s="62"/>
      <c r="N5" s="44"/>
      <c r="O5" s="62"/>
      <c r="P5" s="7"/>
      <c r="Q5" s="43"/>
      <c r="R5" s="4"/>
    </row>
    <row r="6" spans="1:21">
      <c r="A6" s="186"/>
      <c r="B6" s="186"/>
      <c r="I6" s="2"/>
      <c r="K6" s="500"/>
      <c r="L6" s="500"/>
      <c r="M6" s="500"/>
      <c r="N6" s="500"/>
      <c r="O6" s="500"/>
      <c r="P6" s="43"/>
      <c r="Q6" s="43"/>
      <c r="R6" s="4"/>
    </row>
    <row r="7" spans="1:21" ht="14.1" customHeight="1">
      <c r="A7" s="198" t="s">
        <v>133</v>
      </c>
      <c r="B7" s="267"/>
      <c r="D7" s="373">
        <v>2010</v>
      </c>
      <c r="E7" s="166"/>
      <c r="G7" s="376">
        <v>2009</v>
      </c>
      <c r="H7" s="187"/>
      <c r="I7" s="376">
        <v>2008</v>
      </c>
      <c r="J7" s="187"/>
      <c r="K7" s="376">
        <v>2007</v>
      </c>
      <c r="M7" s="376">
        <v>2006</v>
      </c>
      <c r="N7" s="206"/>
      <c r="O7" s="376">
        <v>2005</v>
      </c>
      <c r="P7" s="377"/>
      <c r="Q7" s="129"/>
      <c r="R7" s="92"/>
    </row>
    <row r="8" spans="1:21">
      <c r="A8" s="186"/>
      <c r="B8" s="186"/>
      <c r="E8" s="166"/>
      <c r="I8" s="2"/>
      <c r="K8" s="2"/>
      <c r="M8" s="2"/>
      <c r="O8" s="2"/>
      <c r="R8" s="15"/>
    </row>
    <row r="9" spans="1:21">
      <c r="A9" s="199" t="s">
        <v>396</v>
      </c>
      <c r="B9" s="186"/>
      <c r="C9" s="7"/>
      <c r="E9" s="365"/>
      <c r="F9" s="7"/>
      <c r="I9" s="2"/>
      <c r="K9" s="2"/>
      <c r="M9" s="2"/>
      <c r="O9" s="2"/>
      <c r="P9" s="7"/>
      <c r="Q9" s="7"/>
      <c r="R9" s="24"/>
    </row>
    <row r="10" spans="1:21">
      <c r="A10" s="186" t="s">
        <v>281</v>
      </c>
      <c r="B10" s="186"/>
      <c r="D10" s="268">
        <v>370209</v>
      </c>
      <c r="E10" s="166"/>
      <c r="G10" s="27">
        <v>72764</v>
      </c>
      <c r="I10" s="27">
        <v>259620</v>
      </c>
      <c r="K10" s="27">
        <v>322991</v>
      </c>
      <c r="M10" s="27">
        <v>341521</v>
      </c>
      <c r="O10" s="27">
        <v>189099</v>
      </c>
      <c r="Q10" s="103"/>
      <c r="R10" s="24"/>
      <c r="U10" s="84"/>
    </row>
    <row r="11" spans="1:21" ht="25.5" customHeight="1">
      <c r="A11" s="834" t="s">
        <v>341</v>
      </c>
      <c r="B11" s="834"/>
      <c r="C11" s="96"/>
      <c r="D11" s="435"/>
      <c r="E11" s="367"/>
      <c r="F11" s="96"/>
      <c r="G11" s="281"/>
      <c r="H11" s="96"/>
      <c r="I11" s="281"/>
      <c r="J11" s="96"/>
      <c r="K11" s="281"/>
      <c r="M11" s="281"/>
      <c r="N11" s="96"/>
      <c r="O11" s="281"/>
      <c r="P11" s="96"/>
      <c r="Q11" s="103"/>
      <c r="R11" s="24"/>
      <c r="U11" s="23"/>
    </row>
    <row r="12" spans="1:21">
      <c r="A12" s="474"/>
      <c r="B12" s="186" t="s">
        <v>670</v>
      </c>
      <c r="C12" s="96"/>
      <c r="D12" s="436">
        <v>-41973</v>
      </c>
      <c r="E12" s="367"/>
      <c r="F12" s="96"/>
      <c r="G12" s="71">
        <v>0</v>
      </c>
      <c r="I12" s="71">
        <v>0</v>
      </c>
      <c r="K12" s="71">
        <v>0</v>
      </c>
      <c r="M12" s="71">
        <v>0</v>
      </c>
      <c r="O12" s="71">
        <v>0</v>
      </c>
      <c r="P12" s="96"/>
      <c r="Q12" s="103"/>
      <c r="R12" s="24"/>
      <c r="U12" s="23"/>
    </row>
    <row r="13" spans="1:21">
      <c r="A13" s="186"/>
      <c r="B13" s="186" t="s">
        <v>577</v>
      </c>
      <c r="D13" s="436">
        <v>472807</v>
      </c>
      <c r="E13" s="166"/>
      <c r="G13" s="71">
        <f>412035+38829</f>
        <v>450864</v>
      </c>
      <c r="I13" s="71">
        <v>431672</v>
      </c>
      <c r="K13" s="71">
        <v>411599</v>
      </c>
      <c r="M13" s="71">
        <v>394464</v>
      </c>
      <c r="O13" s="71">
        <v>389308</v>
      </c>
      <c r="Q13" s="103"/>
      <c r="R13" s="21"/>
      <c r="U13" s="70"/>
    </row>
    <row r="14" spans="1:21">
      <c r="A14" s="186"/>
      <c r="B14" s="186" t="s">
        <v>578</v>
      </c>
      <c r="D14" s="436">
        <v>93631</v>
      </c>
      <c r="E14" s="166"/>
      <c r="G14" s="71">
        <v>-51742</v>
      </c>
      <c r="I14" s="71">
        <v>-80183</v>
      </c>
      <c r="K14" s="71">
        <v>-196136</v>
      </c>
      <c r="M14" s="71">
        <v>-252849</v>
      </c>
      <c r="O14" s="71">
        <v>-172756</v>
      </c>
      <c r="Q14" s="103"/>
      <c r="R14" s="21"/>
      <c r="U14" s="70"/>
    </row>
    <row r="15" spans="1:21">
      <c r="A15" s="186"/>
      <c r="B15" s="186" t="s">
        <v>87</v>
      </c>
      <c r="D15" s="436">
        <v>-122481</v>
      </c>
      <c r="E15" s="166"/>
      <c r="G15" s="71">
        <v>147018</v>
      </c>
      <c r="I15" s="71">
        <v>183126</v>
      </c>
      <c r="K15" s="71">
        <v>231106</v>
      </c>
      <c r="M15" s="71">
        <v>265337</v>
      </c>
      <c r="O15" s="71">
        <v>0</v>
      </c>
      <c r="Q15" s="103"/>
      <c r="R15" s="21"/>
      <c r="U15" s="70"/>
    </row>
    <row r="16" spans="1:21">
      <c r="A16" s="186"/>
      <c r="B16" s="186" t="s">
        <v>636</v>
      </c>
      <c r="D16" s="436">
        <v>0</v>
      </c>
      <c r="E16" s="166"/>
      <c r="G16" s="71">
        <v>0</v>
      </c>
      <c r="I16" s="71">
        <v>0</v>
      </c>
      <c r="K16" s="71">
        <v>14370</v>
      </c>
      <c r="M16" s="71">
        <v>0</v>
      </c>
      <c r="O16" s="71">
        <v>0</v>
      </c>
      <c r="Q16" s="103"/>
      <c r="R16" s="21"/>
      <c r="U16" s="70"/>
    </row>
    <row r="17" spans="1:21">
      <c r="A17" s="186"/>
      <c r="B17" s="186" t="s">
        <v>553</v>
      </c>
      <c r="D17" s="283">
        <v>-22066</v>
      </c>
      <c r="E17" s="166"/>
      <c r="G17" s="282">
        <v>-14999</v>
      </c>
      <c r="I17" s="282">
        <v>-18636</v>
      </c>
      <c r="K17" s="282">
        <v>-21195</v>
      </c>
      <c r="M17" s="282">
        <v>-14312</v>
      </c>
      <c r="O17" s="282">
        <v>-11191</v>
      </c>
      <c r="Q17" s="106"/>
      <c r="R17" s="16"/>
      <c r="U17" s="85"/>
    </row>
    <row r="18" spans="1:21">
      <c r="A18" s="186"/>
      <c r="B18" s="186" t="s">
        <v>632</v>
      </c>
      <c r="D18" s="283">
        <v>16731</v>
      </c>
      <c r="E18" s="166"/>
      <c r="G18" s="282">
        <v>280188</v>
      </c>
      <c r="I18" s="282">
        <v>53250</v>
      </c>
      <c r="K18" s="71">
        <v>0</v>
      </c>
      <c r="M18" s="71">
        <v>0</v>
      </c>
      <c r="N18" s="12"/>
      <c r="O18" s="71">
        <v>0</v>
      </c>
      <c r="Q18" s="106"/>
      <c r="R18" s="16"/>
      <c r="U18" s="85"/>
    </row>
    <row r="19" spans="1:21">
      <c r="A19" s="186"/>
      <c r="B19" s="186" t="s">
        <v>666</v>
      </c>
      <c r="D19" s="283">
        <v>-16755</v>
      </c>
      <c r="E19" s="166"/>
      <c r="G19" s="70">
        <v>0</v>
      </c>
      <c r="H19" s="4"/>
      <c r="I19" s="70">
        <v>0</v>
      </c>
      <c r="K19" s="71">
        <v>0</v>
      </c>
      <c r="M19" s="71">
        <v>0</v>
      </c>
      <c r="N19" s="12"/>
      <c r="O19" s="71">
        <v>0</v>
      </c>
      <c r="Q19" s="106"/>
      <c r="R19" s="16"/>
      <c r="U19" s="85"/>
    </row>
    <row r="20" spans="1:21">
      <c r="A20" s="186"/>
      <c r="B20" s="186" t="s">
        <v>530</v>
      </c>
      <c r="D20" s="283">
        <v>260411</v>
      </c>
      <c r="E20" s="166"/>
      <c r="G20" s="282">
        <v>105492</v>
      </c>
      <c r="I20" s="282">
        <v>158024</v>
      </c>
      <c r="K20" s="282">
        <v>-58027</v>
      </c>
      <c r="M20" s="282">
        <v>27738</v>
      </c>
      <c r="O20" s="282">
        <v>-23806</v>
      </c>
      <c r="Q20" s="103"/>
      <c r="R20" s="21"/>
      <c r="U20" s="70"/>
    </row>
    <row r="21" spans="1:21">
      <c r="A21" s="186"/>
      <c r="B21" s="186" t="s">
        <v>590</v>
      </c>
      <c r="D21" s="283">
        <v>2688</v>
      </c>
      <c r="E21" s="166"/>
      <c r="G21" s="282">
        <v>-6939</v>
      </c>
      <c r="I21" s="282">
        <v>9074</v>
      </c>
      <c r="K21" s="282">
        <v>17579</v>
      </c>
      <c r="M21" s="282">
        <v>28464</v>
      </c>
      <c r="O21" s="282">
        <v>-11670</v>
      </c>
      <c r="Q21" s="103"/>
      <c r="R21" s="21"/>
      <c r="U21" s="71"/>
    </row>
    <row r="22" spans="1:21">
      <c r="A22" s="186"/>
      <c r="B22" s="186" t="s">
        <v>240</v>
      </c>
      <c r="C22" s="96"/>
      <c r="D22" s="436">
        <v>0</v>
      </c>
      <c r="E22" s="367"/>
      <c r="F22" s="96"/>
      <c r="G22" s="71">
        <v>0</v>
      </c>
      <c r="H22" s="96"/>
      <c r="I22" s="71">
        <v>0</v>
      </c>
      <c r="J22" s="96"/>
      <c r="K22" s="71">
        <v>0</v>
      </c>
      <c r="M22" s="71">
        <v>0</v>
      </c>
      <c r="N22" s="96"/>
      <c r="O22" s="35">
        <v>91025</v>
      </c>
      <c r="Q22" s="103"/>
      <c r="R22" s="21"/>
      <c r="U22" s="71"/>
    </row>
    <row r="23" spans="1:21">
      <c r="A23" s="186"/>
      <c r="B23" s="186" t="s">
        <v>239</v>
      </c>
      <c r="C23" s="96"/>
      <c r="D23" s="436">
        <v>0</v>
      </c>
      <c r="E23" s="367"/>
      <c r="F23" s="96"/>
      <c r="G23" s="71">
        <v>0</v>
      </c>
      <c r="H23" s="96"/>
      <c r="I23" s="71">
        <v>0</v>
      </c>
      <c r="J23" s="96"/>
      <c r="K23" s="71">
        <v>0</v>
      </c>
      <c r="M23" s="71">
        <v>0</v>
      </c>
      <c r="N23" s="96"/>
      <c r="O23" s="35">
        <v>138562</v>
      </c>
      <c r="Q23" s="103"/>
      <c r="R23" s="21"/>
      <c r="U23" s="71"/>
    </row>
    <row r="24" spans="1:21">
      <c r="A24" s="186" t="s">
        <v>365</v>
      </c>
      <c r="B24" s="186"/>
      <c r="E24" s="166"/>
      <c r="I24" s="2"/>
      <c r="K24" s="2"/>
      <c r="M24" s="2"/>
      <c r="O24" s="2"/>
      <c r="Q24" s="103"/>
      <c r="R24" s="21"/>
      <c r="U24" s="70"/>
    </row>
    <row r="25" spans="1:21">
      <c r="A25" s="186"/>
      <c r="B25" s="186" t="s">
        <v>560</v>
      </c>
      <c r="D25" s="72">
        <v>-67943</v>
      </c>
      <c r="E25" s="166"/>
      <c r="G25" s="21">
        <v>12292</v>
      </c>
      <c r="I25" s="21">
        <v>73446</v>
      </c>
      <c r="K25" s="21">
        <f>62850-4057</f>
        <v>58793</v>
      </c>
      <c r="M25" s="21">
        <f>9189+34780</f>
        <v>43969</v>
      </c>
      <c r="O25" s="21">
        <f>-38763-4</f>
        <v>-38767</v>
      </c>
      <c r="Q25" s="103"/>
      <c r="R25" s="21"/>
      <c r="U25" s="70"/>
    </row>
    <row r="26" spans="1:21">
      <c r="A26" s="186"/>
      <c r="B26" s="186" t="s">
        <v>657</v>
      </c>
      <c r="D26" s="72">
        <v>7679</v>
      </c>
      <c r="E26" s="166"/>
      <c r="G26" s="21">
        <v>-10882</v>
      </c>
      <c r="I26" s="21">
        <v>7388</v>
      </c>
      <c r="K26" s="21">
        <v>4057</v>
      </c>
      <c r="M26" s="21">
        <v>-34780</v>
      </c>
      <c r="O26" s="21">
        <v>4</v>
      </c>
      <c r="Q26" s="103"/>
      <c r="R26" s="21"/>
      <c r="U26" s="70"/>
    </row>
    <row r="27" spans="1:21">
      <c r="A27" s="186"/>
      <c r="B27" s="186" t="s">
        <v>561</v>
      </c>
      <c r="D27" s="72">
        <v>12276</v>
      </c>
      <c r="E27" s="166"/>
      <c r="G27" s="21">
        <v>-12261</v>
      </c>
      <c r="I27" s="21">
        <v>-25453</v>
      </c>
      <c r="K27" s="21">
        <v>-29776</v>
      </c>
      <c r="M27" s="21">
        <v>-9094</v>
      </c>
      <c r="O27" s="21">
        <v>-16836</v>
      </c>
      <c r="Q27" s="103"/>
      <c r="R27" s="21"/>
      <c r="U27" s="85"/>
    </row>
    <row r="28" spans="1:21">
      <c r="A28" s="186"/>
      <c r="B28" s="186" t="s">
        <v>562</v>
      </c>
      <c r="D28" s="66">
        <f>5246-3282</f>
        <v>1964</v>
      </c>
      <c r="E28" s="166"/>
      <c r="G28" s="35">
        <v>-9186</v>
      </c>
      <c r="I28" s="35">
        <v>8734</v>
      </c>
      <c r="K28" s="35">
        <v>-10040</v>
      </c>
      <c r="M28" s="35">
        <v>-890</v>
      </c>
      <c r="O28" s="35">
        <v>-1395</v>
      </c>
      <c r="Q28" s="103"/>
      <c r="R28" s="21"/>
      <c r="U28" s="70"/>
    </row>
    <row r="29" spans="1:21">
      <c r="A29" s="186"/>
      <c r="B29" s="186" t="s">
        <v>524</v>
      </c>
      <c r="D29" s="66">
        <v>9125</v>
      </c>
      <c r="E29" s="166"/>
      <c r="G29" s="35">
        <v>-27328</v>
      </c>
      <c r="I29" s="35">
        <v>-69439</v>
      </c>
      <c r="K29" s="35">
        <v>-42004</v>
      </c>
      <c r="M29" s="35">
        <v>-46055</v>
      </c>
      <c r="O29" s="35">
        <v>-6392</v>
      </c>
      <c r="Q29" s="103"/>
      <c r="R29" s="21"/>
      <c r="U29" s="85"/>
    </row>
    <row r="30" spans="1:21">
      <c r="A30" s="186"/>
      <c r="B30" s="186" t="s">
        <v>272</v>
      </c>
      <c r="D30" s="66">
        <v>24222</v>
      </c>
      <c r="E30" s="166"/>
      <c r="G30" s="35">
        <v>-31792</v>
      </c>
      <c r="I30" s="35">
        <v>-13149</v>
      </c>
      <c r="K30" s="35">
        <v>20764</v>
      </c>
      <c r="M30" s="35">
        <v>-22329</v>
      </c>
      <c r="O30" s="35">
        <v>43624</v>
      </c>
      <c r="Q30" s="103"/>
      <c r="R30" s="21"/>
      <c r="U30" s="85"/>
    </row>
    <row r="31" spans="1:21">
      <c r="A31" s="186"/>
      <c r="B31" s="186" t="s">
        <v>180</v>
      </c>
      <c r="D31" s="66">
        <v>3282</v>
      </c>
      <c r="E31" s="166"/>
      <c r="G31" s="35">
        <v>33833</v>
      </c>
      <c r="I31" s="35">
        <v>48041</v>
      </c>
      <c r="K31" s="35">
        <v>-56883</v>
      </c>
      <c r="M31" s="35">
        <v>11563</v>
      </c>
      <c r="O31" s="35">
        <v>-21400</v>
      </c>
      <c r="Q31" s="103"/>
      <c r="R31" s="21"/>
      <c r="U31" s="85"/>
    </row>
    <row r="32" spans="1:21">
      <c r="A32" s="186"/>
      <c r="B32" s="186" t="s">
        <v>531</v>
      </c>
      <c r="D32" s="66">
        <v>5204</v>
      </c>
      <c r="E32" s="166"/>
      <c r="G32" s="35">
        <v>29274</v>
      </c>
      <c r="I32" s="35">
        <f>-18279+13149</f>
        <v>-5130</v>
      </c>
      <c r="K32" s="35">
        <f>43421-20764</f>
        <v>22657</v>
      </c>
      <c r="M32" s="35">
        <f>-566+22329</f>
        <v>21763</v>
      </c>
      <c r="O32" s="35">
        <f>45191-43624</f>
        <v>1567</v>
      </c>
      <c r="Q32" s="103"/>
      <c r="R32" s="21"/>
      <c r="U32" s="70"/>
    </row>
    <row r="33" spans="1:21">
      <c r="A33" s="186" t="s">
        <v>82</v>
      </c>
      <c r="B33" s="186"/>
      <c r="D33" s="66">
        <v>-622</v>
      </c>
      <c r="E33" s="166"/>
      <c r="G33" s="35">
        <v>-2957</v>
      </c>
      <c r="I33" s="35">
        <v>-21168</v>
      </c>
      <c r="K33" s="35">
        <v>-121316</v>
      </c>
      <c r="M33" s="35">
        <v>-126229</v>
      </c>
      <c r="O33" s="35">
        <v>-88055</v>
      </c>
      <c r="Q33" s="103"/>
      <c r="R33" s="21"/>
      <c r="U33" s="85"/>
    </row>
    <row r="34" spans="1:21">
      <c r="A34" s="186" t="s">
        <v>680</v>
      </c>
      <c r="B34" s="186"/>
      <c r="D34" s="66">
        <v>4068</v>
      </c>
      <c r="E34" s="166"/>
      <c r="G34" s="35">
        <v>-4216</v>
      </c>
      <c r="I34" s="35">
        <v>18211</v>
      </c>
      <c r="K34" s="35">
        <v>82521</v>
      </c>
      <c r="M34" s="35">
        <v>34990</v>
      </c>
      <c r="O34" s="35">
        <v>16218</v>
      </c>
      <c r="Q34" s="103"/>
      <c r="R34" s="21"/>
      <c r="U34" s="85"/>
    </row>
    <row r="35" spans="1:21">
      <c r="A35" s="186" t="s">
        <v>78</v>
      </c>
      <c r="B35" s="186"/>
      <c r="C35" s="33"/>
      <c r="D35" s="66">
        <v>-9937</v>
      </c>
      <c r="E35" s="364"/>
      <c r="F35" s="33"/>
      <c r="G35" s="35">
        <v>-12806</v>
      </c>
      <c r="I35" s="35">
        <v>17450</v>
      </c>
      <c r="K35" s="35">
        <v>-37371</v>
      </c>
      <c r="M35" s="35">
        <v>-249792</v>
      </c>
      <c r="O35" s="35">
        <v>251925</v>
      </c>
      <c r="Q35" s="103"/>
      <c r="R35" s="21"/>
      <c r="U35" s="85"/>
    </row>
    <row r="36" spans="1:21">
      <c r="A36" s="186" t="s">
        <v>79</v>
      </c>
      <c r="B36" s="186"/>
      <c r="C36" s="33"/>
      <c r="D36" s="66">
        <v>-88315</v>
      </c>
      <c r="E36" s="364"/>
      <c r="F36" s="33"/>
      <c r="G36" s="35">
        <v>35654</v>
      </c>
      <c r="H36" s="33"/>
      <c r="I36" s="35">
        <v>-132416</v>
      </c>
      <c r="J36" s="33"/>
      <c r="K36" s="35">
        <v>19284</v>
      </c>
      <c r="M36" s="35">
        <v>-46444</v>
      </c>
      <c r="N36" s="33"/>
      <c r="O36" s="35">
        <v>-17012</v>
      </c>
      <c r="P36" s="33"/>
      <c r="Q36" s="103"/>
      <c r="R36" s="21"/>
      <c r="U36" s="85"/>
    </row>
    <row r="37" spans="1:21">
      <c r="A37" s="186" t="s">
        <v>454</v>
      </c>
      <c r="B37" s="186"/>
      <c r="C37" s="33"/>
      <c r="D37" s="66">
        <v>0</v>
      </c>
      <c r="E37" s="364"/>
      <c r="F37" s="33"/>
      <c r="G37" s="35">
        <v>-131984</v>
      </c>
      <c r="H37" s="71"/>
      <c r="I37" s="71">
        <v>0</v>
      </c>
      <c r="J37" s="71"/>
      <c r="K37" s="71">
        <v>0</v>
      </c>
      <c r="L37" s="71"/>
      <c r="M37" s="71">
        <v>0</v>
      </c>
      <c r="N37" s="71"/>
      <c r="O37" s="71">
        <v>0</v>
      </c>
    </row>
    <row r="38" spans="1:21">
      <c r="A38" s="186" t="s">
        <v>158</v>
      </c>
      <c r="B38" s="186"/>
      <c r="D38" s="66">
        <v>-73621</v>
      </c>
      <c r="E38" s="166"/>
      <c r="G38" s="35">
        <v>137898</v>
      </c>
      <c r="I38" s="35">
        <v>-94551</v>
      </c>
      <c r="K38" s="35">
        <v>25178</v>
      </c>
      <c r="M38" s="71">
        <v>0</v>
      </c>
      <c r="O38" s="71">
        <v>0</v>
      </c>
    </row>
    <row r="39" spans="1:21">
      <c r="A39" s="186" t="s">
        <v>273</v>
      </c>
      <c r="D39" s="66">
        <v>54518</v>
      </c>
      <c r="E39" s="166"/>
      <c r="G39" s="35">
        <v>110642</v>
      </c>
      <c r="I39" s="35">
        <v>-12129</v>
      </c>
      <c r="K39" s="21">
        <f>7133</f>
        <v>7133</v>
      </c>
      <c r="M39" s="21">
        <v>4596</v>
      </c>
      <c r="O39" s="21">
        <v>20141</v>
      </c>
      <c r="Q39" s="103"/>
      <c r="R39" s="21"/>
      <c r="U39" s="70"/>
    </row>
    <row r="40" spans="1:21">
      <c r="A40" s="186" t="s">
        <v>470</v>
      </c>
      <c r="B40" s="186"/>
      <c r="D40" s="66">
        <v>-43189</v>
      </c>
      <c r="E40" s="166"/>
      <c r="G40" s="35">
        <v>-47899</v>
      </c>
      <c r="I40" s="35">
        <v>6104</v>
      </c>
      <c r="K40" s="35">
        <f>-19286-4540</f>
        <v>-23826</v>
      </c>
      <c r="M40" s="35">
        <v>17541</v>
      </c>
      <c r="O40" s="35">
        <v>-35793</v>
      </c>
      <c r="Q40" s="103"/>
      <c r="R40" s="21"/>
      <c r="U40" s="70"/>
    </row>
    <row r="41" spans="1:21">
      <c r="A41" s="186" t="s">
        <v>471</v>
      </c>
      <c r="B41" s="186"/>
      <c r="D41" s="66">
        <v>-101456</v>
      </c>
      <c r="E41" s="166"/>
      <c r="G41" s="270">
        <f>7050+9327</f>
        <v>16377</v>
      </c>
      <c r="I41" s="270">
        <v>46207</v>
      </c>
      <c r="K41" s="270">
        <f>40029+9326</f>
        <v>49355</v>
      </c>
      <c r="M41" s="270">
        <f>30896-4596+9325</f>
        <v>35625</v>
      </c>
      <c r="O41" s="270">
        <f>74573-20141+9325</f>
        <v>63757</v>
      </c>
      <c r="P41" s="21">
        <f>SUM(P10:P40)</f>
        <v>0</v>
      </c>
      <c r="Q41" s="103"/>
      <c r="R41" s="21"/>
      <c r="U41" s="74"/>
    </row>
    <row r="42" spans="1:21">
      <c r="A42" s="186"/>
      <c r="B42" s="186" t="s">
        <v>559</v>
      </c>
      <c r="D42" s="216">
        <f>SUM(D10:D41)</f>
        <v>750457</v>
      </c>
      <c r="E42" s="166"/>
      <c r="G42" s="214">
        <f>SUM(G10:G41)</f>
        <v>1067305</v>
      </c>
      <c r="I42" s="214">
        <f>SUM(I10:I41)</f>
        <v>848093</v>
      </c>
      <c r="K42" s="214">
        <f>SUM(K10:K41)</f>
        <v>690813</v>
      </c>
      <c r="M42" s="214">
        <f>SUM(M10:M41)</f>
        <v>424797</v>
      </c>
      <c r="O42" s="214">
        <f>SUM(O10:O41)</f>
        <v>760157</v>
      </c>
      <c r="Q42" s="103"/>
      <c r="R42" s="21"/>
      <c r="U42" s="21"/>
    </row>
    <row r="43" spans="1:21">
      <c r="A43" s="186"/>
      <c r="B43" s="186"/>
      <c r="D43" s="6"/>
      <c r="E43" s="166"/>
      <c r="G43" s="4"/>
      <c r="I43" s="4"/>
      <c r="K43" s="4"/>
      <c r="M43" s="4"/>
      <c r="O43" s="4"/>
      <c r="P43" s="7"/>
      <c r="Q43" s="111"/>
      <c r="R43" s="21"/>
    </row>
    <row r="44" spans="1:21">
      <c r="A44" s="199" t="s">
        <v>397</v>
      </c>
      <c r="B44" s="186"/>
      <c r="C44" s="7"/>
      <c r="E44" s="365"/>
      <c r="F44" s="7"/>
      <c r="I44" s="2"/>
      <c r="K44" s="2"/>
      <c r="M44" s="2"/>
      <c r="O44" s="2"/>
      <c r="P44" s="33"/>
      <c r="Q44" s="128"/>
      <c r="R44" s="21"/>
      <c r="S44" s="52"/>
    </row>
    <row r="45" spans="1:21">
      <c r="A45" s="186" t="s">
        <v>401</v>
      </c>
      <c r="B45" s="186"/>
      <c r="C45" s="33"/>
      <c r="D45" s="284">
        <v>-748374</v>
      </c>
      <c r="E45" s="364"/>
      <c r="F45" s="33"/>
      <c r="G45" s="76">
        <v>-764609</v>
      </c>
      <c r="H45" s="33"/>
      <c r="I45" s="76">
        <v>-935577</v>
      </c>
      <c r="J45" s="33"/>
      <c r="K45" s="76">
        <v>-960390</v>
      </c>
      <c r="M45" s="76">
        <v>-788982</v>
      </c>
      <c r="N45" s="33"/>
      <c r="O45" s="76">
        <v>-660882</v>
      </c>
      <c r="P45" s="33"/>
      <c r="Q45" s="128"/>
      <c r="R45" s="21"/>
      <c r="S45" s="52"/>
    </row>
    <row r="46" spans="1:21">
      <c r="A46" s="186" t="s">
        <v>80</v>
      </c>
      <c r="B46" s="186"/>
      <c r="C46" s="33"/>
      <c r="D46" s="284">
        <v>32754</v>
      </c>
      <c r="E46" s="364"/>
      <c r="F46" s="33"/>
      <c r="G46" s="76">
        <v>53525</v>
      </c>
      <c r="H46" s="33"/>
      <c r="I46" s="76">
        <v>60292</v>
      </c>
      <c r="J46" s="33"/>
      <c r="K46" s="76">
        <v>41809</v>
      </c>
      <c r="M46" s="76">
        <v>51203</v>
      </c>
      <c r="N46" s="33"/>
      <c r="O46" s="76">
        <v>27350</v>
      </c>
      <c r="P46" s="33"/>
      <c r="Q46" s="128"/>
      <c r="R46" s="21"/>
      <c r="S46" s="52"/>
    </row>
    <row r="47" spans="1:21">
      <c r="A47" s="186" t="s">
        <v>233</v>
      </c>
      <c r="B47" s="186"/>
      <c r="C47" s="33"/>
      <c r="D47" s="284">
        <v>-16778</v>
      </c>
      <c r="E47" s="364"/>
      <c r="F47" s="33"/>
      <c r="G47" s="76">
        <v>-10745</v>
      </c>
      <c r="H47" s="33"/>
      <c r="I47" s="76">
        <v>-18820</v>
      </c>
      <c r="J47" s="33"/>
      <c r="K47" s="76">
        <v>-23063</v>
      </c>
      <c r="M47" s="76">
        <v>-20990</v>
      </c>
      <c r="N47" s="33"/>
      <c r="O47" s="76">
        <v>-12018</v>
      </c>
      <c r="P47" s="33"/>
      <c r="Q47" s="128"/>
      <c r="R47" s="21"/>
      <c r="S47" s="52"/>
    </row>
    <row r="48" spans="1:21">
      <c r="A48" s="186" t="s">
        <v>667</v>
      </c>
      <c r="B48" s="186"/>
      <c r="C48" s="33"/>
      <c r="D48" s="284">
        <v>100300</v>
      </c>
      <c r="E48" s="364"/>
      <c r="F48" s="33"/>
      <c r="G48" s="76">
        <v>0</v>
      </c>
      <c r="H48" s="33"/>
      <c r="I48" s="76">
        <v>0</v>
      </c>
      <c r="J48" s="33"/>
      <c r="K48" s="76">
        <v>0</v>
      </c>
      <c r="M48" s="76">
        <v>0</v>
      </c>
      <c r="N48" s="33"/>
      <c r="O48" s="76">
        <v>0</v>
      </c>
      <c r="P48" s="33"/>
      <c r="Q48" s="128"/>
      <c r="R48" s="21"/>
      <c r="S48" s="52"/>
    </row>
    <row r="49" spans="1:21">
      <c r="A49" s="186" t="s">
        <v>266</v>
      </c>
      <c r="B49" s="186"/>
      <c r="C49" s="33"/>
      <c r="D49" s="284">
        <v>0</v>
      </c>
      <c r="E49" s="364"/>
      <c r="F49" s="33"/>
      <c r="G49" s="76">
        <v>0</v>
      </c>
      <c r="H49" s="33"/>
      <c r="I49" s="76">
        <v>0</v>
      </c>
      <c r="J49" s="33"/>
      <c r="K49" s="76">
        <v>0</v>
      </c>
      <c r="M49" s="76">
        <v>0</v>
      </c>
      <c r="N49" s="33"/>
      <c r="O49" s="76">
        <v>-185046</v>
      </c>
      <c r="P49" s="33"/>
      <c r="Q49" s="106"/>
      <c r="R49" s="21"/>
      <c r="U49" s="100"/>
    </row>
    <row r="50" spans="1:21">
      <c r="A50" s="186" t="s">
        <v>220</v>
      </c>
      <c r="B50" s="186"/>
      <c r="C50" s="33"/>
      <c r="D50" s="284">
        <v>0</v>
      </c>
      <c r="E50" s="364"/>
      <c r="F50" s="33"/>
      <c r="G50" s="76">
        <v>0</v>
      </c>
      <c r="H50" s="33"/>
      <c r="I50" s="76">
        <v>0</v>
      </c>
      <c r="J50" s="33"/>
      <c r="K50" s="76">
        <v>0</v>
      </c>
      <c r="M50" s="76">
        <v>207620</v>
      </c>
      <c r="N50" s="33"/>
      <c r="O50" s="76">
        <v>0</v>
      </c>
      <c r="Q50" s="106"/>
      <c r="R50" s="16"/>
      <c r="U50" s="100"/>
    </row>
    <row r="51" spans="1:21">
      <c r="A51" s="186" t="s">
        <v>347</v>
      </c>
      <c r="B51" s="186"/>
      <c r="C51" s="33"/>
      <c r="D51" s="284">
        <v>0</v>
      </c>
      <c r="E51" s="364"/>
      <c r="F51" s="33"/>
      <c r="G51" s="76">
        <v>0</v>
      </c>
      <c r="H51" s="33"/>
      <c r="I51" s="76">
        <v>0</v>
      </c>
      <c r="J51" s="33"/>
      <c r="K51" s="76">
        <v>69225</v>
      </c>
      <c r="M51" s="76">
        <v>1406704</v>
      </c>
      <c r="N51" s="33"/>
      <c r="O51" s="76">
        <v>3143481</v>
      </c>
      <c r="Q51" s="106"/>
      <c r="R51" s="21"/>
    </row>
    <row r="52" spans="1:21">
      <c r="A52" s="186" t="s">
        <v>340</v>
      </c>
      <c r="B52" s="186"/>
      <c r="C52" s="33"/>
      <c r="D52" s="284">
        <v>0</v>
      </c>
      <c r="E52" s="364"/>
      <c r="F52" s="33"/>
      <c r="G52" s="76">
        <v>0</v>
      </c>
      <c r="H52" s="33"/>
      <c r="I52" s="76">
        <v>0</v>
      </c>
      <c r="J52" s="33"/>
      <c r="K52" s="76">
        <v>-36525</v>
      </c>
      <c r="M52" s="76">
        <v>-1439404</v>
      </c>
      <c r="N52" s="33"/>
      <c r="O52" s="76">
        <v>-2962278</v>
      </c>
      <c r="Q52" s="106"/>
      <c r="R52" s="16"/>
    </row>
    <row r="53" spans="1:21">
      <c r="A53" s="186" t="s">
        <v>579</v>
      </c>
      <c r="B53" s="186"/>
      <c r="C53" s="33"/>
      <c r="D53" s="284">
        <v>560469</v>
      </c>
      <c r="E53" s="364"/>
      <c r="F53" s="33"/>
      <c r="G53" s="76">
        <v>441242</v>
      </c>
      <c r="H53" s="33"/>
      <c r="I53" s="76">
        <v>317619</v>
      </c>
      <c r="J53" s="33"/>
      <c r="K53" s="76">
        <v>259026</v>
      </c>
      <c r="M53" s="76">
        <v>254651</v>
      </c>
      <c r="N53" s="33"/>
      <c r="O53" s="76">
        <v>186215</v>
      </c>
      <c r="Q53" s="106"/>
      <c r="R53" s="16"/>
    </row>
    <row r="54" spans="1:21">
      <c r="A54" s="186" t="s">
        <v>237</v>
      </c>
      <c r="B54" s="186"/>
      <c r="C54" s="33"/>
      <c r="D54" s="284">
        <v>-584885</v>
      </c>
      <c r="E54" s="364"/>
      <c r="F54" s="33"/>
      <c r="G54" s="76">
        <v>-463033</v>
      </c>
      <c r="H54" s="33"/>
      <c r="I54" s="76">
        <v>-338361</v>
      </c>
      <c r="J54" s="33"/>
      <c r="K54" s="76">
        <v>-279768</v>
      </c>
      <c r="M54" s="76">
        <v>-275393</v>
      </c>
      <c r="N54" s="33"/>
      <c r="O54" s="76">
        <v>-204633</v>
      </c>
      <c r="Q54" s="106"/>
      <c r="R54" s="16"/>
    </row>
    <row r="55" spans="1:21">
      <c r="A55" s="186" t="s">
        <v>81</v>
      </c>
      <c r="B55" s="186"/>
      <c r="C55" s="33"/>
      <c r="D55" s="284">
        <v>72038</v>
      </c>
      <c r="E55" s="364"/>
      <c r="F55" s="33"/>
      <c r="G55" s="76">
        <v>43370</v>
      </c>
      <c r="H55" s="33"/>
      <c r="I55" s="76">
        <v>94171</v>
      </c>
      <c r="J55" s="33"/>
      <c r="K55" s="76">
        <v>58139</v>
      </c>
      <c r="M55" s="76">
        <v>39621</v>
      </c>
      <c r="N55" s="33"/>
      <c r="O55" s="76">
        <v>82719</v>
      </c>
      <c r="P55" s="33"/>
      <c r="Q55" s="128"/>
      <c r="R55" s="16"/>
    </row>
    <row r="56" spans="1:21">
      <c r="A56" s="186" t="s">
        <v>366</v>
      </c>
      <c r="B56" s="186"/>
      <c r="C56" s="33"/>
      <c r="D56" s="284">
        <v>8576</v>
      </c>
      <c r="E56" s="364"/>
      <c r="F56" s="33"/>
      <c r="G56" s="285">
        <v>-4667</v>
      </c>
      <c r="H56" s="33"/>
      <c r="I56" s="285">
        <v>5517</v>
      </c>
      <c r="J56" s="33"/>
      <c r="K56" s="285">
        <v>-1807</v>
      </c>
      <c r="M56" s="285">
        <v>-3763</v>
      </c>
      <c r="N56" s="33"/>
      <c r="O56" s="285">
        <v>0</v>
      </c>
      <c r="Q56" s="103"/>
      <c r="R56" s="16"/>
    </row>
    <row r="57" spans="1:21">
      <c r="A57" s="186"/>
      <c r="B57" s="186" t="s">
        <v>558</v>
      </c>
      <c r="D57" s="216">
        <f>SUM(D45:D56)</f>
        <v>-575900</v>
      </c>
      <c r="E57" s="166"/>
      <c r="G57" s="214">
        <f>SUM(G45:G56)</f>
        <v>-704917</v>
      </c>
      <c r="I57" s="214">
        <f>SUM(I45:I56)</f>
        <v>-815159</v>
      </c>
      <c r="K57" s="214">
        <f>SUM(K45:K56)</f>
        <v>-873354</v>
      </c>
      <c r="M57" s="214">
        <f>SUM(M45:M56)</f>
        <v>-568733</v>
      </c>
      <c r="O57" s="214">
        <f>SUM(O45:O56)</f>
        <v>-585092</v>
      </c>
      <c r="Q57" s="103"/>
      <c r="R57" s="21"/>
    </row>
    <row r="58" spans="1:21">
      <c r="A58" s="186"/>
      <c r="B58" s="186"/>
      <c r="E58" s="166"/>
      <c r="I58" s="2"/>
      <c r="K58" s="2"/>
      <c r="M58" s="2"/>
      <c r="O58" s="2"/>
      <c r="P58" s="7"/>
      <c r="Q58" s="111"/>
      <c r="R58" s="21"/>
    </row>
    <row r="59" spans="1:21" ht="12.75" customHeight="1">
      <c r="A59" s="199" t="s">
        <v>398</v>
      </c>
      <c r="B59" s="186"/>
      <c r="C59" s="7"/>
      <c r="E59" s="365"/>
      <c r="F59" s="7"/>
      <c r="I59" s="2"/>
      <c r="K59" s="2"/>
      <c r="M59" s="2"/>
      <c r="O59" s="2"/>
      <c r="Q59" s="103"/>
      <c r="R59" s="21"/>
      <c r="S59" s="52"/>
    </row>
    <row r="60" spans="1:21" ht="12.75" customHeight="1">
      <c r="A60" s="186" t="s">
        <v>402</v>
      </c>
      <c r="B60" s="186"/>
      <c r="D60" s="72">
        <v>0</v>
      </c>
      <c r="E60" s="166"/>
      <c r="G60" s="21">
        <v>867469</v>
      </c>
      <c r="I60" s="21">
        <v>96934</v>
      </c>
      <c r="K60" s="21">
        <v>230571</v>
      </c>
      <c r="M60" s="21">
        <v>757636</v>
      </c>
      <c r="O60" s="21">
        <v>1088815</v>
      </c>
      <c r="Q60" s="103"/>
      <c r="R60" s="21"/>
      <c r="S60" s="52"/>
    </row>
    <row r="61" spans="1:21">
      <c r="A61" s="186" t="s">
        <v>283</v>
      </c>
      <c r="B61" s="186"/>
      <c r="D61" s="72">
        <v>-106572</v>
      </c>
      <c r="E61" s="166"/>
      <c r="G61" s="21">
        <v>-456882</v>
      </c>
      <c r="I61" s="21">
        <v>-202234</v>
      </c>
      <c r="K61" s="21">
        <v>-182219</v>
      </c>
      <c r="M61" s="21">
        <v>-546974</v>
      </c>
      <c r="O61" s="21">
        <v>-1299040</v>
      </c>
      <c r="Q61" s="103"/>
      <c r="R61" s="21"/>
      <c r="U61" s="7"/>
    </row>
    <row r="62" spans="1:21">
      <c r="A62" s="186" t="s">
        <v>163</v>
      </c>
      <c r="B62" s="186"/>
      <c r="D62" s="72">
        <v>-137115</v>
      </c>
      <c r="E62" s="166"/>
      <c r="G62" s="21">
        <v>-516754</v>
      </c>
      <c r="I62" s="21">
        <v>331741</v>
      </c>
      <c r="K62" s="21">
        <v>304911</v>
      </c>
      <c r="M62" s="21">
        <v>9911</v>
      </c>
      <c r="O62" s="21">
        <v>-46413</v>
      </c>
      <c r="Q62" s="103"/>
      <c r="R62" s="21"/>
      <c r="U62" s="100"/>
    </row>
    <row r="63" spans="1:21">
      <c r="A63" s="186" t="s">
        <v>403</v>
      </c>
      <c r="B63" s="186"/>
      <c r="D63" s="72">
        <v>-216979</v>
      </c>
      <c r="E63" s="166"/>
      <c r="G63" s="21">
        <v>-205076</v>
      </c>
      <c r="I63" s="21">
        <v>-204247</v>
      </c>
      <c r="K63" s="21">
        <v>-210473</v>
      </c>
      <c r="M63" s="21">
        <v>-201220</v>
      </c>
      <c r="O63" s="21">
        <v>-186677</v>
      </c>
      <c r="Q63" s="103"/>
      <c r="R63" s="21"/>
      <c r="U63" s="100"/>
    </row>
    <row r="64" spans="1:21">
      <c r="A64" s="186" t="s">
        <v>369</v>
      </c>
      <c r="B64" s="186"/>
      <c r="D64" s="72">
        <v>255971</v>
      </c>
      <c r="E64" s="166"/>
      <c r="G64" s="71">
        <v>3302</v>
      </c>
      <c r="I64" s="71">
        <v>3687</v>
      </c>
      <c r="K64" s="71">
        <v>24089</v>
      </c>
      <c r="M64" s="71">
        <v>39548</v>
      </c>
      <c r="O64" s="71">
        <v>298168</v>
      </c>
      <c r="Q64" s="103"/>
      <c r="R64" s="21"/>
    </row>
    <row r="65" spans="1:19">
      <c r="A65" s="186" t="s">
        <v>665</v>
      </c>
      <c r="B65" s="186"/>
      <c r="D65" s="72">
        <v>-11403</v>
      </c>
      <c r="E65" s="166"/>
      <c r="G65" s="21">
        <v>-14485</v>
      </c>
      <c r="I65" s="21">
        <v>-13782</v>
      </c>
      <c r="K65" s="21">
        <v>-12718</v>
      </c>
      <c r="M65" s="21">
        <v>-12185</v>
      </c>
      <c r="O65" s="21">
        <v>-18855</v>
      </c>
      <c r="Q65" s="103"/>
      <c r="R65" s="21"/>
    </row>
    <row r="66" spans="1:19">
      <c r="A66" s="186" t="s">
        <v>282</v>
      </c>
      <c r="B66" s="186"/>
      <c r="D66" s="72">
        <v>6351</v>
      </c>
      <c r="E66" s="166"/>
      <c r="G66" s="213">
        <v>171</v>
      </c>
      <c r="I66" s="213">
        <v>3891</v>
      </c>
      <c r="K66" s="213">
        <v>-2509</v>
      </c>
      <c r="M66" s="213">
        <v>30427</v>
      </c>
      <c r="O66" s="213">
        <v>-20426</v>
      </c>
      <c r="Q66" s="103"/>
      <c r="R66" s="21"/>
      <c r="S66" s="52"/>
    </row>
    <row r="67" spans="1:19">
      <c r="A67" s="186"/>
      <c r="B67" s="186" t="s">
        <v>101</v>
      </c>
      <c r="D67" s="216">
        <f>SUM(D60:D66)</f>
        <v>-209747</v>
      </c>
      <c r="E67" s="166"/>
      <c r="G67" s="214">
        <f>SUM(G60:G66)</f>
        <v>-322255</v>
      </c>
      <c r="I67" s="214">
        <f>SUM(I60:I66)</f>
        <v>15990</v>
      </c>
      <c r="K67" s="214">
        <f>SUM(K60:K66)</f>
        <v>151652</v>
      </c>
      <c r="M67" s="214">
        <f>SUM(M60:M66)</f>
        <v>77143</v>
      </c>
      <c r="O67" s="214">
        <f>SUM(O60:O66)</f>
        <v>-184428</v>
      </c>
      <c r="Q67" s="103"/>
      <c r="R67" s="21"/>
      <c r="S67" s="52"/>
    </row>
    <row r="68" spans="1:19">
      <c r="A68" s="186"/>
      <c r="B68" s="186"/>
      <c r="E68" s="166"/>
      <c r="I68" s="2"/>
      <c r="K68" s="2"/>
      <c r="M68" s="2"/>
      <c r="O68" s="2"/>
      <c r="P68" s="7"/>
      <c r="Q68" s="111"/>
      <c r="R68" s="21"/>
      <c r="S68" s="52"/>
    </row>
    <row r="69" spans="1:19">
      <c r="A69" s="199" t="s">
        <v>314</v>
      </c>
      <c r="B69" s="186"/>
      <c r="C69" s="7"/>
      <c r="D69" s="217">
        <f>D42+D57+D67</f>
        <v>-35190</v>
      </c>
      <c r="E69" s="365"/>
      <c r="F69" s="7"/>
      <c r="G69" s="70">
        <f>G42+G57+G67</f>
        <v>40133</v>
      </c>
      <c r="I69" s="70">
        <f>I42+I57+I67</f>
        <v>48924</v>
      </c>
      <c r="K69" s="70">
        <f>K42+K57+K67</f>
        <v>-30889</v>
      </c>
      <c r="M69" s="70">
        <f>M42+M57+M67</f>
        <v>-66793</v>
      </c>
      <c r="O69" s="70">
        <f>O42+O57+O67</f>
        <v>-9363</v>
      </c>
      <c r="Q69" s="103"/>
      <c r="R69" s="21"/>
      <c r="S69" s="52"/>
    </row>
    <row r="70" spans="1:19">
      <c r="A70" s="199"/>
      <c r="B70" s="186"/>
      <c r="E70" s="166"/>
      <c r="I70" s="2"/>
      <c r="K70" s="2"/>
      <c r="M70" s="2"/>
      <c r="O70" s="2"/>
      <c r="P70" s="7"/>
      <c r="Q70" s="111"/>
      <c r="R70" s="21"/>
      <c r="S70" s="52"/>
    </row>
    <row r="71" spans="1:19">
      <c r="A71" s="199" t="s">
        <v>399</v>
      </c>
      <c r="B71" s="186"/>
      <c r="C71" s="7"/>
      <c r="D71" s="218">
        <v>145378</v>
      </c>
      <c r="E71" s="365"/>
      <c r="F71" s="7"/>
      <c r="G71" s="213">
        <v>105245</v>
      </c>
      <c r="I71" s="213">
        <v>56321</v>
      </c>
      <c r="K71" s="213">
        <v>87210</v>
      </c>
      <c r="M71" s="213">
        <v>154003</v>
      </c>
      <c r="O71" s="213">
        <v>163366</v>
      </c>
      <c r="P71" s="7"/>
      <c r="Q71" s="111"/>
      <c r="R71" s="21"/>
      <c r="S71" s="52"/>
    </row>
    <row r="72" spans="1:19">
      <c r="A72" s="199"/>
      <c r="B72" s="186"/>
      <c r="C72" s="7"/>
      <c r="E72" s="365"/>
      <c r="F72" s="7"/>
      <c r="I72" s="2"/>
      <c r="K72" s="2"/>
      <c r="M72" s="2"/>
      <c r="O72" s="2"/>
      <c r="P72" s="7"/>
      <c r="Q72" s="111"/>
      <c r="R72" s="21"/>
      <c r="S72" s="52"/>
    </row>
    <row r="73" spans="1:19" ht="13.5" thickBot="1">
      <c r="A73" s="199" t="s">
        <v>400</v>
      </c>
      <c r="B73" s="186"/>
      <c r="C73" s="7"/>
      <c r="D73" s="221">
        <f>SUM(D69:D71)</f>
        <v>110188</v>
      </c>
      <c r="E73" s="365"/>
      <c r="F73" s="7"/>
      <c r="G73" s="220">
        <f>SUM(G69:G71)</f>
        <v>145378</v>
      </c>
      <c r="I73" s="220">
        <f>SUM(I69:I71)</f>
        <v>105245</v>
      </c>
      <c r="K73" s="220">
        <f>SUM(K69:K71)</f>
        <v>56321</v>
      </c>
      <c r="M73" s="220">
        <f>SUM(M69:M71)</f>
        <v>87210</v>
      </c>
      <c r="O73" s="220">
        <f>SUM(O69:O71)</f>
        <v>154003</v>
      </c>
      <c r="P73" s="111"/>
      <c r="Q73" s="111"/>
      <c r="R73" s="21"/>
    </row>
    <row r="74" spans="1:19" ht="13.5" thickTop="1">
      <c r="I74" s="103"/>
      <c r="J74" s="103"/>
      <c r="K74" s="103"/>
      <c r="L74" s="103"/>
      <c r="M74" s="102"/>
      <c r="N74" s="103"/>
      <c r="O74" s="102"/>
      <c r="P74" s="103"/>
      <c r="Q74" s="103"/>
      <c r="S74" s="24"/>
    </row>
    <row r="75" spans="1:19" ht="9" customHeight="1">
      <c r="I75" s="103"/>
      <c r="J75" s="103"/>
      <c r="K75" s="103"/>
      <c r="L75" s="103"/>
      <c r="M75" s="102"/>
      <c r="N75" s="103"/>
      <c r="O75" s="102"/>
      <c r="P75" s="103"/>
      <c r="Q75" s="103"/>
      <c r="R75" s="24"/>
    </row>
    <row r="76" spans="1:19">
      <c r="I76" s="103"/>
      <c r="J76" s="103"/>
      <c r="K76" s="103"/>
      <c r="L76" s="103"/>
      <c r="M76" s="102"/>
      <c r="N76" s="103"/>
      <c r="O76" s="102"/>
      <c r="P76" s="103"/>
      <c r="Q76" s="103"/>
      <c r="R76" s="24"/>
    </row>
    <row r="77" spans="1:19">
      <c r="I77" s="103"/>
      <c r="J77" s="103"/>
      <c r="K77" s="103"/>
      <c r="L77" s="103"/>
      <c r="M77" s="102"/>
      <c r="N77" s="103"/>
      <c r="O77" s="102"/>
      <c r="P77" s="103"/>
      <c r="Q77" s="103"/>
      <c r="R77" s="24"/>
    </row>
    <row r="78" spans="1:19">
      <c r="I78" s="103"/>
      <c r="J78" s="103"/>
      <c r="K78" s="103"/>
      <c r="L78" s="103"/>
      <c r="M78" s="102"/>
      <c r="N78" s="103"/>
      <c r="O78" s="102"/>
      <c r="P78" s="103"/>
      <c r="Q78" s="103"/>
      <c r="R78" s="24"/>
    </row>
    <row r="79" spans="1:19">
      <c r="I79" s="103"/>
      <c r="J79" s="103"/>
      <c r="K79" s="103"/>
      <c r="L79" s="103"/>
      <c r="M79" s="102"/>
      <c r="N79" s="103"/>
      <c r="O79" s="102"/>
      <c r="P79" s="103"/>
      <c r="Q79" s="103"/>
    </row>
    <row r="80" spans="1:19">
      <c r="I80" s="103"/>
      <c r="J80" s="103"/>
      <c r="K80" s="103"/>
      <c r="L80" s="103"/>
      <c r="M80" s="102"/>
      <c r="N80" s="103"/>
      <c r="O80" s="102"/>
      <c r="P80" s="103"/>
      <c r="Q80" s="103"/>
    </row>
    <row r="81" spans="9:17">
      <c r="I81" s="103"/>
      <c r="J81" s="103"/>
      <c r="K81" s="103"/>
      <c r="L81" s="103"/>
      <c r="M81" s="102"/>
      <c r="N81" s="103"/>
      <c r="O81" s="102"/>
      <c r="P81" s="103"/>
      <c r="Q81" s="103"/>
    </row>
    <row r="82" spans="9:17">
      <c r="I82" s="102"/>
      <c r="J82" s="103"/>
      <c r="K82" s="102"/>
      <c r="L82" s="103"/>
      <c r="M82" s="102"/>
      <c r="N82" s="103"/>
      <c r="O82" s="102"/>
      <c r="P82" s="103"/>
      <c r="Q82" s="103"/>
    </row>
    <row r="83" spans="9:17">
      <c r="I83" s="102"/>
      <c r="J83" s="103"/>
      <c r="K83" s="102"/>
      <c r="L83" s="103"/>
      <c r="M83" s="102"/>
      <c r="N83" s="103"/>
      <c r="O83" s="102"/>
      <c r="P83" s="103"/>
      <c r="Q83" s="103"/>
    </row>
    <row r="84" spans="9:17">
      <c r="I84" s="102"/>
      <c r="J84" s="103"/>
      <c r="K84" s="102"/>
      <c r="L84" s="103"/>
      <c r="M84" s="102"/>
      <c r="N84" s="103"/>
      <c r="O84" s="102"/>
      <c r="P84" s="103"/>
      <c r="Q84" s="103"/>
    </row>
    <row r="85" spans="9:17">
      <c r="I85" s="102"/>
      <c r="J85" s="103"/>
      <c r="K85" s="102"/>
      <c r="L85" s="103"/>
      <c r="M85" s="102"/>
      <c r="N85" s="103"/>
      <c r="O85" s="102"/>
      <c r="P85" s="103"/>
      <c r="Q85" s="103"/>
    </row>
    <row r="86" spans="9:17">
      <c r="I86" s="102"/>
      <c r="J86" s="103"/>
      <c r="K86" s="102"/>
      <c r="L86" s="103"/>
      <c r="M86" s="102"/>
      <c r="N86" s="103"/>
      <c r="O86" s="102"/>
      <c r="P86" s="103"/>
      <c r="Q86" s="103"/>
    </row>
    <row r="87" spans="9:17">
      <c r="I87" s="102"/>
      <c r="J87" s="103"/>
      <c r="K87" s="102"/>
      <c r="L87" s="103"/>
      <c r="M87" s="102"/>
      <c r="N87" s="103"/>
      <c r="O87" s="102"/>
      <c r="P87" s="103"/>
      <c r="Q87" s="103"/>
    </row>
    <row r="88" spans="9:17">
      <c r="I88" s="102"/>
      <c r="J88" s="103"/>
      <c r="K88" s="102"/>
      <c r="L88" s="103"/>
      <c r="M88" s="102"/>
      <c r="N88" s="103"/>
      <c r="O88" s="102"/>
      <c r="P88" s="103"/>
      <c r="Q88" s="103"/>
    </row>
    <row r="89" spans="9:17">
      <c r="I89" s="102"/>
      <c r="J89" s="103"/>
      <c r="K89" s="102"/>
      <c r="L89" s="103"/>
      <c r="M89" s="102"/>
      <c r="N89" s="103"/>
      <c r="O89" s="102"/>
      <c r="P89" s="103"/>
      <c r="Q89" s="103"/>
    </row>
    <row r="90" spans="9:17">
      <c r="I90" s="102"/>
      <c r="J90" s="103"/>
      <c r="K90" s="102"/>
      <c r="L90" s="103"/>
      <c r="M90" s="102"/>
      <c r="N90" s="103"/>
      <c r="O90" s="102"/>
      <c r="P90" s="103"/>
      <c r="Q90" s="103"/>
    </row>
    <row r="91" spans="9:17">
      <c r="I91" s="102"/>
      <c r="J91" s="103"/>
      <c r="K91" s="102"/>
      <c r="L91" s="103"/>
      <c r="M91" s="102"/>
      <c r="N91" s="103"/>
      <c r="O91" s="102"/>
      <c r="P91" s="103"/>
      <c r="Q91" s="103"/>
    </row>
    <row r="92" spans="9:17">
      <c r="I92" s="102"/>
      <c r="J92" s="103"/>
      <c r="K92" s="102"/>
      <c r="L92" s="103"/>
      <c r="M92" s="102"/>
      <c r="N92" s="103"/>
      <c r="O92" s="102"/>
      <c r="P92" s="103"/>
      <c r="Q92" s="103"/>
    </row>
    <row r="93" spans="9:17">
      <c r="I93" s="102"/>
      <c r="J93" s="103"/>
      <c r="K93" s="102"/>
      <c r="L93" s="103"/>
      <c r="M93" s="102"/>
      <c r="N93" s="103"/>
      <c r="O93" s="102"/>
      <c r="P93" s="103"/>
      <c r="Q93" s="103"/>
    </row>
    <row r="94" spans="9:17">
      <c r="I94" s="102"/>
      <c r="J94" s="103"/>
      <c r="K94" s="102"/>
      <c r="L94" s="103"/>
      <c r="M94" s="102"/>
      <c r="N94" s="103"/>
      <c r="O94" s="102"/>
      <c r="P94" s="103"/>
      <c r="Q94" s="103"/>
    </row>
    <row r="95" spans="9:17">
      <c r="I95" s="102"/>
      <c r="J95" s="103"/>
      <c r="K95" s="102"/>
      <c r="L95" s="103"/>
      <c r="M95" s="102"/>
      <c r="N95" s="103"/>
      <c r="O95" s="102"/>
      <c r="P95" s="103"/>
      <c r="Q95" s="103"/>
    </row>
    <row r="96" spans="9:17">
      <c r="I96" s="102"/>
      <c r="J96" s="103"/>
      <c r="K96" s="102"/>
      <c r="L96" s="103"/>
      <c r="M96" s="102"/>
      <c r="N96" s="103"/>
      <c r="O96" s="102"/>
      <c r="P96" s="103"/>
      <c r="Q96" s="103"/>
    </row>
    <row r="97" spans="9:17">
      <c r="I97" s="102"/>
      <c r="J97" s="103"/>
      <c r="K97" s="102"/>
      <c r="L97" s="103"/>
      <c r="M97" s="102"/>
      <c r="N97" s="103"/>
      <c r="O97" s="102"/>
      <c r="P97" s="103"/>
      <c r="Q97" s="103"/>
    </row>
    <row r="98" spans="9:17">
      <c r="I98" s="102"/>
      <c r="J98" s="103"/>
      <c r="K98" s="102"/>
      <c r="L98" s="103"/>
      <c r="M98" s="102"/>
      <c r="N98" s="103"/>
      <c r="O98" s="102"/>
      <c r="P98" s="103"/>
      <c r="Q98" s="103"/>
    </row>
    <row r="99" spans="9:17">
      <c r="I99" s="102"/>
      <c r="J99" s="103"/>
      <c r="K99" s="102"/>
      <c r="L99" s="103"/>
      <c r="M99" s="102"/>
      <c r="N99" s="103"/>
      <c r="O99" s="102"/>
      <c r="P99" s="103"/>
      <c r="Q99" s="103"/>
    </row>
    <row r="100" spans="9:17">
      <c r="I100" s="102"/>
      <c r="J100" s="103"/>
      <c r="K100" s="102"/>
      <c r="L100" s="103"/>
      <c r="M100" s="102"/>
      <c r="N100" s="103"/>
      <c r="O100" s="102"/>
      <c r="P100" s="103"/>
      <c r="Q100" s="103"/>
    </row>
    <row r="101" spans="9:17">
      <c r="I101" s="102"/>
      <c r="J101" s="103"/>
      <c r="K101" s="102"/>
      <c r="L101" s="103"/>
      <c r="M101" s="102"/>
      <c r="N101" s="103"/>
      <c r="O101" s="102"/>
      <c r="P101" s="103"/>
      <c r="Q101" s="103"/>
    </row>
  </sheetData>
  <customSheetViews>
    <customSheetView guid="{78EABF26-D710-4E97-9982-5034BA00DCB2}" scale="75" showPageBreaks="1" printArea="1">
      <pageMargins left="0.5" right="0.5" top="0.75" bottom="0.5" header="0.4" footer="0.25"/>
      <pageSetup scale="50" orientation="landscape" r:id="rId1"/>
      <headerFooter alignWithMargins="0">
        <oddFooter xml:space="preserve">&amp;R2009 PNW Statistical Report    Page 9   </oddFooter>
      </headerFooter>
    </customSheetView>
    <customSheetView guid="{CF8C0A6A-966E-4199-A69F-838FC137FC7C}" scale="75" showPageBreaks="1" printArea="1">
      <pageMargins left="0.5" right="0.5" top="0.75" bottom="0.5" header="0.4" footer="0.25"/>
      <pageSetup scale="50" orientation="landscape" r:id="rId2"/>
      <headerFooter alignWithMargins="0">
        <oddFooter xml:space="preserve">&amp;R2009 PNW Statistical Report    Page 9   </oddFooter>
      </headerFooter>
    </customSheetView>
    <customSheetView guid="{00D76137-0065-4878-A5E6-B91DE9FF37CB}" showPageBreaks="1" topLeftCell="A6">
      <selection activeCell="O65" sqref="O65"/>
      <pageMargins left="0.5" right="0.5" top="0.75" bottom="0.5" header="0.4" footer="0.25"/>
      <pageSetup scale="50" orientation="landscape" r:id="rId3"/>
      <headerFooter alignWithMargins="0">
        <oddFooter xml:space="preserve">&amp;R2009 PNW Statistical Report    Page 9   </oddFooter>
      </headerFooter>
    </customSheetView>
    <customSheetView guid="{BAD007A0-1EFD-4C2B-B7C5-7AF3F7BE2776}" scale="75" showPageBreaks="1" printArea="1">
      <pageMargins left="0.5" right="0.5" top="0.75" bottom="1" header="0.5" footer="0.5"/>
      <pageSetup scale="50" orientation="landscape" r:id="rId4"/>
      <headerFooter alignWithMargins="0">
        <oddFooter xml:space="preserve">&amp;R2010 PNW Statistical Report    Page 9 </oddFooter>
      </headerFooter>
    </customSheetView>
  </customSheetViews>
  <mergeCells count="1">
    <mergeCell ref="A11:B11"/>
  </mergeCells>
  <phoneticPr fontId="10" type="noConversion"/>
  <pageMargins left="0.5" right="0.5" top="0.75" bottom="1" header="0.5" footer="0.5"/>
  <pageSetup scale="50" orientation="landscape" r:id="rId5"/>
  <headerFooter alignWithMargins="0">
    <oddFooter xml:space="preserve">&amp;R2010 PNW Statistical Report    Page 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Table of Contents</vt:lpstr>
      <vt:lpstr>Page 2</vt:lpstr>
      <vt:lpstr>Page 3</vt:lpstr>
      <vt:lpstr>Page 4</vt:lpstr>
      <vt:lpstr>Page 5 </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21</vt:lpstr>
      <vt:lpstr>Page 22</vt:lpstr>
      <vt:lpstr>Page 23</vt:lpstr>
      <vt:lpstr>Page 24</vt:lpstr>
      <vt:lpstr>Page 25</vt:lpstr>
      <vt:lpstr>Page 26</vt:lpstr>
      <vt:lpstr>Page 27</vt:lpstr>
      <vt:lpstr>Page 28</vt:lpstr>
      <vt:lpstr>Page 29</vt:lpstr>
      <vt:lpstr>Page 30</vt:lpstr>
      <vt:lpstr>'Page 26'!Print_Area</vt:lpstr>
      <vt:lpstr>'Page 28'!Print_Area</vt:lpstr>
    </vt:vector>
  </TitlesOfParts>
  <Company>APS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E. Kolanko</dc:creator>
  <cp:lastModifiedBy>z05435</cp:lastModifiedBy>
  <cp:lastPrinted>2011-04-20T23:09:22Z</cp:lastPrinted>
  <dcterms:created xsi:type="dcterms:W3CDTF">1999-03-09T21:21:40Z</dcterms:created>
  <dcterms:modified xsi:type="dcterms:W3CDTF">2011-04-20T23:12:23Z</dcterms:modified>
</cp:coreProperties>
</file>