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75" windowWidth="15270" windowHeight="8040" tabRatio="939"/>
  </bookViews>
  <sheets>
    <sheet name="Cover" sheetId="25" r:id="rId1"/>
    <sheet name="Table of Contents" sheetId="24" r:id="rId2"/>
    <sheet name="Page 3" sheetId="15" r:id="rId3"/>
    <sheet name="Pages 4-6" sheetId="23" r:id="rId4"/>
    <sheet name="Page 7" sheetId="1" r:id="rId5"/>
    <sheet name="Page 8" sheetId="2" r:id="rId6"/>
    <sheet name="Page 9" sheetId="3" r:id="rId7"/>
    <sheet name="Page 10" sheetId="4" r:id="rId8"/>
    <sheet name="Page 11" sheetId="5" r:id="rId9"/>
    <sheet name="Page 12" sheetId="6" r:id="rId10"/>
    <sheet name="Page 13" sheetId="7" r:id="rId11"/>
    <sheet name="Page 14" sheetId="8" r:id="rId12"/>
    <sheet name="Page 15" sheetId="9" r:id="rId13"/>
    <sheet name="Page 16" sheetId="10" r:id="rId14"/>
    <sheet name="Page 17" sheetId="11" r:id="rId15"/>
    <sheet name="Page 18" sheetId="12" r:id="rId16"/>
    <sheet name="Page 19" sheetId="13" r:id="rId17"/>
    <sheet name="Page 20" sheetId="14" r:id="rId18"/>
    <sheet name="Page 21" sheetId="16" r:id="rId19"/>
    <sheet name="Page 22" sheetId="17" r:id="rId20"/>
    <sheet name="Page 23" sheetId="18" r:id="rId21"/>
    <sheet name="Page 24" sheetId="19" r:id="rId22"/>
    <sheet name="Page 25" sheetId="20" r:id="rId23"/>
    <sheet name="Page 26" sheetId="21" r:id="rId24"/>
    <sheet name="Page 27" sheetId="22" r:id="rId25"/>
  </sheets>
  <externalReferences>
    <externalReference r:id="rId26"/>
  </externalReferences>
  <definedNames>
    <definedName name="Cost_Of_Power_Plant_Fuel" localSheetId="7">[1]SofEnergyPg78!#REF!</definedName>
    <definedName name="Cost_Of_Power_Plant_Fuel" localSheetId="8">[1]SofEnergyPg78!#REF!</definedName>
    <definedName name="Cost_Of_Power_Plant_Fuel" localSheetId="9">[1]SofEnergyPg78!#REF!</definedName>
    <definedName name="Cost_Of_Power_Plant_Fuel" localSheetId="10">[1]SofEnergyPg78!#REF!</definedName>
    <definedName name="Cost_Of_Power_Plant_Fuel" localSheetId="11">[1]SofEnergyPg78!#REF!</definedName>
    <definedName name="Cost_Of_Power_Plant_Fuel" localSheetId="12">[1]SofEnergyPg78!#REF!</definedName>
    <definedName name="Cost_Of_Power_Plant_Fuel" localSheetId="13">[1]SofEnergyPg78!#REF!</definedName>
    <definedName name="Cost_Of_Power_Plant_Fuel" localSheetId="14">[1]SofEnergyPg78!#REF!</definedName>
    <definedName name="Cost_Of_Power_Plant_Fuel" localSheetId="15">[1]SofEnergyPg78!#REF!</definedName>
    <definedName name="Cost_Of_Power_Plant_Fuel" localSheetId="16">[1]SofEnergyPg78!#REF!</definedName>
    <definedName name="Cost_Of_Power_Plant_Fuel" localSheetId="17">[1]SofEnergyPg78!#REF!</definedName>
    <definedName name="Cost_Of_Power_Plant_Fuel" localSheetId="18">[1]SofEnergyPg78!#REF!</definedName>
    <definedName name="Cost_Of_Power_Plant_Fuel" localSheetId="19">[1]SofEnergyPg78!#REF!</definedName>
    <definedName name="Cost_Of_Power_Plant_Fuel" localSheetId="20">[1]SofEnergyPg78!#REF!</definedName>
    <definedName name="Cost_Of_Power_Plant_Fuel" localSheetId="21">[1]SofEnergyPg78!#REF!</definedName>
    <definedName name="Cost_Of_Power_Plant_Fuel" localSheetId="22">[1]SofEnergyPg78!#REF!</definedName>
    <definedName name="Cost_Of_Power_Plant_Fuel" localSheetId="23">[1]SofEnergyPg78!#REF!</definedName>
    <definedName name="Cost_Of_Power_Plant_Fuel" localSheetId="24">[1]SofEnergyPg78!#REF!</definedName>
    <definedName name="Cost_Of_Power_Plant_Fuel" localSheetId="2">[1]SofEnergyPg78!#REF!</definedName>
    <definedName name="Cost_Of_Power_Plant_Fuel" localSheetId="4">[1]SofEnergyPg78!#REF!</definedName>
    <definedName name="Cost_Of_Power_Plant_Fuel" localSheetId="5">[1]SofEnergyPg78!#REF!</definedName>
    <definedName name="Cost_Of_Power_Plant_Fuel" localSheetId="6">[1]SofEnergyPg78!#REF!</definedName>
    <definedName name="Cost_Of_Power_Plant_Fuel" localSheetId="1">[1]SofEnergyPg78!#REF!</definedName>
    <definedName name="Cost_Of_Power_Plant_Fuel">[1]SofEnergyPg78!#REF!</definedName>
    <definedName name="Loads_And_Resources_At_Peak" localSheetId="7">[1]SofEnergyPg78!#REF!</definedName>
    <definedName name="Loads_And_Resources_At_Peak" localSheetId="8">[1]SofEnergyPg78!#REF!</definedName>
    <definedName name="Loads_And_Resources_At_Peak" localSheetId="9">[1]SofEnergyPg78!#REF!</definedName>
    <definedName name="Loads_And_Resources_At_Peak" localSheetId="10">[1]SofEnergyPg78!#REF!</definedName>
    <definedName name="Loads_And_Resources_At_Peak" localSheetId="11">[1]SofEnergyPg78!#REF!</definedName>
    <definedName name="Loads_And_Resources_At_Peak" localSheetId="12">[1]SofEnergyPg78!#REF!</definedName>
    <definedName name="Loads_And_Resources_At_Peak" localSheetId="13">[1]SofEnergyPg78!#REF!</definedName>
    <definedName name="Loads_And_Resources_At_Peak" localSheetId="14">[1]SofEnergyPg78!#REF!</definedName>
    <definedName name="Loads_And_Resources_At_Peak" localSheetId="15">[1]SofEnergyPg78!#REF!</definedName>
    <definedName name="Loads_And_Resources_At_Peak" localSheetId="16">[1]SofEnergyPg78!#REF!</definedName>
    <definedName name="Loads_And_Resources_At_Peak" localSheetId="17">[1]SofEnergyPg78!#REF!</definedName>
    <definedName name="Loads_And_Resources_At_Peak" localSheetId="18">[1]SofEnergyPg78!#REF!</definedName>
    <definedName name="Loads_And_Resources_At_Peak" localSheetId="19">[1]SofEnergyPg78!#REF!</definedName>
    <definedName name="Loads_And_Resources_At_Peak" localSheetId="20">[1]SofEnergyPg78!#REF!</definedName>
    <definedName name="Loads_And_Resources_At_Peak" localSheetId="21">[1]SofEnergyPg78!#REF!</definedName>
    <definedName name="Loads_And_Resources_At_Peak" localSheetId="22">[1]SofEnergyPg78!#REF!</definedName>
    <definedName name="Loads_And_Resources_At_Peak" localSheetId="23">[1]SofEnergyPg78!#REF!</definedName>
    <definedName name="Loads_And_Resources_At_Peak" localSheetId="24">[1]SofEnergyPg78!#REF!</definedName>
    <definedName name="Loads_And_Resources_At_Peak" localSheetId="2">[1]SofEnergyPg78!#REF!</definedName>
    <definedName name="Loads_And_Resources_At_Peak" localSheetId="4">[1]SofEnergyPg78!#REF!</definedName>
    <definedName name="Loads_And_Resources_At_Peak" localSheetId="5">[1]SofEnergyPg78!#REF!</definedName>
    <definedName name="Loads_And_Resources_At_Peak" localSheetId="6">[1]SofEnergyPg78!#REF!</definedName>
    <definedName name="Loads_And_Resources_At_Peak" localSheetId="1">[1]SofEnergyPg78!#REF!</definedName>
    <definedName name="Loads_And_Resources_At_Peak">[1]SofEnergyPg78!#REF!</definedName>
    <definedName name="_xlnm.Print_Area" localSheetId="0">Cover!$A$1:$F$16</definedName>
    <definedName name="_xlnm.Print_Area" localSheetId="7">'Page 10'!$A$1:$N$66</definedName>
    <definedName name="_xlnm.Print_Area" localSheetId="8">'Page 11'!$A$1:$M$67</definedName>
    <definedName name="_xlnm.Print_Area" localSheetId="9">'Page 12'!$A$1:$M$49</definedName>
    <definedName name="_xlnm.Print_Area" localSheetId="10">'Page 13'!$A$1:$M$55</definedName>
    <definedName name="_xlnm.Print_Area" localSheetId="11">'Page 14'!$A$1:$M$64</definedName>
    <definedName name="_xlnm.Print_Area" localSheetId="12">'Page 15'!$A$1:$M$41</definedName>
    <definedName name="_xlnm.Print_Area" localSheetId="13">'Page 16'!$A$1:$M$51</definedName>
    <definedName name="_xlnm.Print_Area" localSheetId="14">'Page 17'!$A$1:$M$54</definedName>
    <definedName name="_xlnm.Print_Area" localSheetId="15">'Page 18'!$A$1:$M$61</definedName>
    <definedName name="_xlnm.Print_Area" localSheetId="16">'Page 19'!$A$1:$M$67</definedName>
    <definedName name="_xlnm.Print_Area" localSheetId="17">'Page 20'!$A$1:$M$15</definedName>
    <definedName name="_xlnm.Print_Area" localSheetId="18">'Page 21'!$A$1:$M$55</definedName>
    <definedName name="_xlnm.Print_Area" localSheetId="19">'Page 22'!$A$1:$M$26</definedName>
    <definedName name="_xlnm.Print_Area" localSheetId="20">'Page 23'!$A$1:$X$66</definedName>
    <definedName name="_xlnm.Print_Area" localSheetId="21">'Page 24'!$A$1:$M$52</definedName>
    <definedName name="_xlnm.Print_Area" localSheetId="22">'Page 25'!$A$1:$Q$72</definedName>
    <definedName name="_xlnm.Print_Area" localSheetId="23">'Page 26'!$A$1:$S$60</definedName>
    <definedName name="_xlnm.Print_Area" localSheetId="24">'Page 27'!$A$1:$E$35</definedName>
    <definedName name="_xlnm.Print_Area" localSheetId="2">'Page 3'!$A$1:$N$62</definedName>
    <definedName name="_xlnm.Print_Area" localSheetId="4">'Page 7'!$A$1:$N$47</definedName>
    <definedName name="_xlnm.Print_Area" localSheetId="5">'Page 8'!$A$1:$N$53</definedName>
    <definedName name="_xlnm.Print_Area" localSheetId="6">'Page 9'!$A$1:$N$59</definedName>
    <definedName name="_xlnm.Print_Area" localSheetId="3">'Pages 4-6'!$A$1:$N$136</definedName>
    <definedName name="_xlnm.Print_Area" localSheetId="1">'Table of Contents'!$A$1:$R$55</definedName>
    <definedName name="_xlnm.Print_Titles" localSheetId="3">'Pages 4-6'!$1:$5</definedName>
    <definedName name="SPWS_WBID" localSheetId="3">"41E2919A-B1FE-43EA-B752-BF1310F7CD1E"</definedName>
    <definedName name="SPWS_WBID">"AB974E08-D2D4-47A3-BC27-DEDF1C76035D"</definedName>
    <definedName name="SPWS_WSID" localSheetId="7" hidden="1">"BD655414-111F-4EA7-A702-AC2BDC822119"</definedName>
    <definedName name="SPWS_WSID" localSheetId="8" hidden="1">"22BEA53E-5931-46C3-89F5-BB779FA116A6"</definedName>
    <definedName name="SPWS_WSID" localSheetId="9" hidden="1">"1A9BF866-E35D-4C14-8192-1057DC22E54A"</definedName>
    <definedName name="SPWS_WSID" localSheetId="10" hidden="1">"255EA9C9-9AA6-4C0F-A578-BF1953191A03"</definedName>
    <definedName name="SPWS_WSID" localSheetId="11" hidden="1">"BD655414-111F-4EA7-A702-AC2BDC822119"</definedName>
    <definedName name="SPWS_WSID" localSheetId="12" hidden="1">"8C5CA580-56AB-4419-B829-C8E3367EFD44"</definedName>
    <definedName name="SPWS_WSID" localSheetId="13" hidden="1">"E0096126-830B-4FB1-A2C2-56F9F70A1A3F"</definedName>
    <definedName name="SPWS_WSID" localSheetId="14" hidden="1">"1BD5DC0C-D552-4732-B26F-512100724CFE"</definedName>
    <definedName name="SPWS_WSID" localSheetId="15" hidden="1">"42B12D19-7A9D-4CA3-9F23-108D5BD17551"</definedName>
    <definedName name="SPWS_WSID" localSheetId="16" hidden="1">"915724C2-240E-434E-A515-F9CA8A99615A"</definedName>
    <definedName name="SPWS_WSID" localSheetId="17" hidden="1">"AD5763F0-D023-4E7D-85B4-FE0936830541"</definedName>
    <definedName name="SPWS_WSID" localSheetId="18" hidden="1">"F2BF7C39-1134-48F7-A317-378801836FF0"</definedName>
    <definedName name="SPWS_WSID" localSheetId="19" hidden="1">"AD5763F0-D023-4E7D-85B4-FE0936830541"</definedName>
    <definedName name="SPWS_WSID" localSheetId="20" hidden="1">"BC288708-2368-4898-9F20-CAEED1A5BF50"</definedName>
    <definedName name="SPWS_WSID" localSheetId="21" hidden="1">"A21468EE-6792-4C1F-903B-DDDBFBD2BDD8"</definedName>
    <definedName name="SPWS_WSID" localSheetId="22" hidden="1">"8FCBDE14-4F7B-4FF4-818A-3F1863C244E0"</definedName>
    <definedName name="SPWS_WSID" localSheetId="23" hidden="1">"F2BF7C39-1134-48F7-A317-378801836FF0"</definedName>
    <definedName name="SPWS_WSID" localSheetId="2" hidden="1">"AD5763F0-D023-4E7D-85B4-FE0936830541"</definedName>
    <definedName name="SPWS_WSID" localSheetId="4" hidden="1">"DD9DB0E1-A39D-4957-9B08-CC2B4936BD9E"</definedName>
    <definedName name="SPWS_WSID" localSheetId="5" hidden="1">"201FC743-5549-44B6-988F-2D5FBBE942B0"</definedName>
    <definedName name="SPWS_WSID" localSheetId="6" hidden="1">"EB6772B7-64A8-4894-9FEC-0F7B5C836A56"</definedName>
    <definedName name="SPWS_WSID" localSheetId="1" hidden="1">"3F7B3F1A-3985-4866-822A-0B2F06DF7908"</definedName>
    <definedName name="Z_00D76137_0065_4878_A5E6_B91DE9FF37CB_.wvu.Cols" localSheetId="7" hidden="1">'Page 10'!$P:$Q</definedName>
    <definedName name="Z_00D76137_0065_4878_A5E6_B91DE9FF37CB_.wvu.Cols" localSheetId="5" hidden="1">'Page 8'!#REF!</definedName>
    <definedName name="Z_00D76137_0065_4878_A5E6_B91DE9FF37CB_.wvu.Cols" localSheetId="6" hidden="1">'Page 9'!#REF!</definedName>
    <definedName name="Z_00D76137_0065_4878_A5E6_B91DE9FF37CB_.wvu.PrintArea" localSheetId="15" hidden="1">'Page 18'!$A$1:$M$59</definedName>
    <definedName name="Z_00D76137_0065_4878_A5E6_B91DE9FF37CB_.wvu.Rows" localSheetId="13" hidden="1">'Page 16'!$42:$42</definedName>
    <definedName name="Z_00D76137_0065_4878_A5E6_B91DE9FF37CB_.wvu.Rows" localSheetId="14" hidden="1">'Page 17'!$40:$40</definedName>
    <definedName name="Z_00D76137_0065_4878_A5E6_B91DE9FF37CB_.wvu.Rows" localSheetId="16" hidden="1">'Page 19'!#REF!</definedName>
    <definedName name="Z_00D76137_0065_4878_A5E6_B91DE9FF37CB_.wvu.Rows" localSheetId="17" hidden="1">'Page 20'!#REF!,'Page 20'!#REF!</definedName>
    <definedName name="Z_00D76137_0065_4878_A5E6_B91DE9FF37CB_.wvu.Rows" localSheetId="19" hidden="1">'Page 22'!#REF!,'Page 22'!#REF!</definedName>
    <definedName name="Z_00D76137_0065_4878_A5E6_B91DE9FF37CB_.wvu.Rows" localSheetId="2" hidden="1">'Page 3'!#REF!,'Page 3'!#REF!</definedName>
    <definedName name="Z_25A87014_57A9_4B08_9866_0BEBCE3CA508_.wvu.Cols" localSheetId="7" hidden="1">'Page 10'!$P:$Q</definedName>
    <definedName name="Z_78EABF26_D710_4E97_9982_5034BA00DCB2_.wvu.PrintArea" localSheetId="7" hidden="1">'Page 10'!$A$1:$N$66</definedName>
    <definedName name="Z_78EABF26_D710_4E97_9982_5034BA00DCB2_.wvu.PrintArea" localSheetId="8" hidden="1">'Page 11'!$A$1:$M$66</definedName>
    <definedName name="Z_78EABF26_D710_4E97_9982_5034BA00DCB2_.wvu.PrintArea" localSheetId="9" hidden="1">'Page 12'!$A$1:$M$47</definedName>
    <definedName name="Z_78EABF26_D710_4E97_9982_5034BA00DCB2_.wvu.PrintArea" localSheetId="10" hidden="1">'Page 13'!$A$1:$M$53</definedName>
    <definedName name="Z_78EABF26_D710_4E97_9982_5034BA00DCB2_.wvu.PrintArea" localSheetId="11" hidden="1">'Page 14'!$A$1:$M$62</definedName>
    <definedName name="Z_78EABF26_D710_4E97_9982_5034BA00DCB2_.wvu.PrintArea" localSheetId="12" hidden="1">'Page 15'!$A$1:$M$37</definedName>
    <definedName name="Z_78EABF26_D710_4E97_9982_5034BA00DCB2_.wvu.PrintArea" localSheetId="13" hidden="1">'Page 16'!$A$1:$M$49</definedName>
    <definedName name="Z_78EABF26_D710_4E97_9982_5034BA00DCB2_.wvu.PrintArea" localSheetId="14" hidden="1">'Page 17'!$A$1:$M$52</definedName>
    <definedName name="Z_78EABF26_D710_4E97_9982_5034BA00DCB2_.wvu.PrintArea" localSheetId="15" hidden="1">'Page 18'!$A$1:$M$59</definedName>
    <definedName name="Z_78EABF26_D710_4E97_9982_5034BA00DCB2_.wvu.PrintArea" localSheetId="16" hidden="1">'Page 19'!$A$1:$M$17</definedName>
    <definedName name="Z_78EABF26_D710_4E97_9982_5034BA00DCB2_.wvu.PrintArea" localSheetId="17" hidden="1">'Page 20'!$A$1:$M$15</definedName>
    <definedName name="Z_78EABF26_D710_4E97_9982_5034BA00DCB2_.wvu.PrintArea" localSheetId="19" hidden="1">'Page 22'!#REF!</definedName>
    <definedName name="Z_78EABF26_D710_4E97_9982_5034BA00DCB2_.wvu.PrintArea" localSheetId="22" hidden="1">'Page 25'!$A$1:$J$41</definedName>
    <definedName name="Z_78EABF26_D710_4E97_9982_5034BA00DCB2_.wvu.PrintArea" localSheetId="24" hidden="1">'Page 27'!$A$1:$E$35</definedName>
    <definedName name="Z_78EABF26_D710_4E97_9982_5034BA00DCB2_.wvu.PrintArea" localSheetId="2" hidden="1">'Page 3'!$A$21:$P$44</definedName>
    <definedName name="Z_78EABF26_D710_4E97_9982_5034BA00DCB2_.wvu.PrintArea" localSheetId="4" hidden="1">'Page 7'!$A$1:$N$47</definedName>
    <definedName name="Z_78EABF26_D710_4E97_9982_5034BA00DCB2_.wvu.PrintArea" localSheetId="5" hidden="1">'Page 8'!$A$1:$N$53</definedName>
    <definedName name="Z_78EABF26_D710_4E97_9982_5034BA00DCB2_.wvu.PrintArea" localSheetId="6" hidden="1">'Page 9'!$A$1:$N$59</definedName>
    <definedName name="Z_78EABF26_D710_4E97_9982_5034BA00DCB2_.wvu.PrintArea" localSheetId="1" hidden="1">'Table of Contents'!$A$1:$B$56</definedName>
    <definedName name="Z_896EE13E_1366_404C_9F21_080FA0661CD6_.wvu.Cols" localSheetId="7" hidden="1">'Page 10'!$P:$Q</definedName>
    <definedName name="Z_896EE13E_1366_404C_9F21_080FA0661CD6_.wvu.Cols" localSheetId="5" hidden="1">'Page 8'!#REF!</definedName>
    <definedName name="Z_896EE13E_1366_404C_9F21_080FA0661CD6_.wvu.Cols" localSheetId="6" hidden="1">'Page 9'!#REF!</definedName>
    <definedName name="Z_896EE13E_1366_404C_9F21_080FA0661CD6_.wvu.PrintArea" localSheetId="15" hidden="1">'Page 18'!$A$1:$M$59</definedName>
    <definedName name="Z_896EE13E_1366_404C_9F21_080FA0661CD6_.wvu.Rows" localSheetId="13" hidden="1">'Page 16'!$42:$42</definedName>
    <definedName name="Z_896EE13E_1366_404C_9F21_080FA0661CD6_.wvu.Rows" localSheetId="14" hidden="1">'Page 17'!$40:$40</definedName>
    <definedName name="Z_896EE13E_1366_404C_9F21_080FA0661CD6_.wvu.Rows" localSheetId="16" hidden="1">'Page 19'!#REF!</definedName>
    <definedName name="Z_896EE13E_1366_404C_9F21_080FA0661CD6_.wvu.Rows" localSheetId="17" hidden="1">'Page 20'!#REF!,'Page 20'!#REF!</definedName>
    <definedName name="Z_896EE13E_1366_404C_9F21_080FA0661CD6_.wvu.Rows" localSheetId="19" hidden="1">'Page 22'!#REF!,'Page 22'!#REF!</definedName>
    <definedName name="Z_896EE13E_1366_404C_9F21_080FA0661CD6_.wvu.Rows" localSheetId="2" hidden="1">'Page 3'!#REF!,'Page 3'!#REF!</definedName>
    <definedName name="Z_9A3E924F_3212_42A7_AB95_0151DE777CD7_.wvu.Cols" localSheetId="7" hidden="1">'Page 10'!$P:$Q</definedName>
    <definedName name="Z_BAD007A0_1EFD_4C2B_B7C5_7AF3F7BE2776_.wvu.PrintArea" localSheetId="9" hidden="1">'Page 12'!$A$1:$M$47</definedName>
    <definedName name="Z_BAD007A0_1EFD_4C2B_B7C5_7AF3F7BE2776_.wvu.PrintArea" localSheetId="10" hidden="1">'Page 13'!$A$1:$M$53</definedName>
    <definedName name="Z_BAD007A0_1EFD_4C2B_B7C5_7AF3F7BE2776_.wvu.PrintArea" localSheetId="11" hidden="1">'Page 14'!$A$1:$M$62</definedName>
    <definedName name="Z_BAD007A0_1EFD_4C2B_B7C5_7AF3F7BE2776_.wvu.PrintArea" localSheetId="17" hidden="1">'Page 20'!$A$1:$M$15</definedName>
    <definedName name="Z_BAD007A0_1EFD_4C2B_B7C5_7AF3F7BE2776_.wvu.PrintArea" localSheetId="19" hidden="1">'Page 22'!#REF!</definedName>
    <definedName name="Z_BAD007A0_1EFD_4C2B_B7C5_7AF3F7BE2776_.wvu.PrintArea" localSheetId="2" hidden="1">'Page 3'!$A$21:$P$44</definedName>
    <definedName name="Z_CF8C0A6A_966E_4199_A69F_838FC137FC7C_.wvu.PrintArea" localSheetId="7" hidden="1">'Page 10'!$A$1:$N$66</definedName>
    <definedName name="Z_CF8C0A6A_966E_4199_A69F_838FC137FC7C_.wvu.PrintArea" localSheetId="8" hidden="1">'Page 11'!$A$1:$M$66</definedName>
    <definedName name="Z_CF8C0A6A_966E_4199_A69F_838FC137FC7C_.wvu.PrintArea" localSheetId="9" hidden="1">'Page 12'!$A$1:$M$47</definedName>
    <definedName name="Z_CF8C0A6A_966E_4199_A69F_838FC137FC7C_.wvu.PrintArea" localSheetId="10" hidden="1">'Page 13'!$A$1:$M$53</definedName>
    <definedName name="Z_CF8C0A6A_966E_4199_A69F_838FC137FC7C_.wvu.PrintArea" localSheetId="11" hidden="1">'Page 14'!$A$1:$M$62</definedName>
    <definedName name="Z_CF8C0A6A_966E_4199_A69F_838FC137FC7C_.wvu.PrintArea" localSheetId="12" hidden="1">'Page 15'!$A$1:$M$42</definedName>
    <definedName name="Z_CF8C0A6A_966E_4199_A69F_838FC137FC7C_.wvu.PrintArea" localSheetId="13" hidden="1">'Page 16'!$A$1:$M$49</definedName>
    <definedName name="Z_CF8C0A6A_966E_4199_A69F_838FC137FC7C_.wvu.PrintArea" localSheetId="14" hidden="1">'Page 17'!$A$1:$M$52</definedName>
    <definedName name="Z_CF8C0A6A_966E_4199_A69F_838FC137FC7C_.wvu.PrintArea" localSheetId="15" hidden="1">'Page 18'!$A$1:$M$59</definedName>
    <definedName name="Z_CF8C0A6A_966E_4199_A69F_838FC137FC7C_.wvu.PrintArea" localSheetId="16" hidden="1">'Page 19'!$A$1:$M$17</definedName>
    <definedName name="Z_CF8C0A6A_966E_4199_A69F_838FC137FC7C_.wvu.PrintArea" localSheetId="17" hidden="1">'Page 20'!$A$1:$M$15</definedName>
    <definedName name="Z_CF8C0A6A_966E_4199_A69F_838FC137FC7C_.wvu.PrintArea" localSheetId="19" hidden="1">'Page 22'!#REF!</definedName>
    <definedName name="Z_CF8C0A6A_966E_4199_A69F_838FC137FC7C_.wvu.PrintArea" localSheetId="22" hidden="1">'Page 25'!$A$1:$J$41</definedName>
    <definedName name="Z_CF8C0A6A_966E_4199_A69F_838FC137FC7C_.wvu.PrintArea" localSheetId="24" hidden="1">'Page 27'!$A$1:$E$35</definedName>
    <definedName name="Z_CF8C0A6A_966E_4199_A69F_838FC137FC7C_.wvu.PrintArea" localSheetId="2" hidden="1">'Page 3'!$A$21:$P$44</definedName>
    <definedName name="Z_CF8C0A6A_966E_4199_A69F_838FC137FC7C_.wvu.PrintArea" localSheetId="4" hidden="1">'Page 7'!$A$1:$N$47</definedName>
    <definedName name="Z_CF8C0A6A_966E_4199_A69F_838FC137FC7C_.wvu.PrintArea" localSheetId="5" hidden="1">'Page 8'!$A$1:$N$53</definedName>
    <definedName name="Z_CF8C0A6A_966E_4199_A69F_838FC137FC7C_.wvu.PrintArea" localSheetId="6" hidden="1">'Page 9'!$A$1:$N$59</definedName>
    <definedName name="Z_CF8C0A6A_966E_4199_A69F_838FC137FC7C_.wvu.PrintArea" localSheetId="1" hidden="1">'Table of Contents'!$A$1:$B$56</definedName>
  </definedNames>
  <calcPr calcId="145621"/>
</workbook>
</file>

<file path=xl/calcChain.xml><?xml version="1.0" encoding="utf-8"?>
<calcChain xmlns="http://schemas.openxmlformats.org/spreadsheetml/2006/main">
  <c r="D56" i="13" l="1"/>
  <c r="G52" i="19"/>
  <c r="I52" i="19" l="1"/>
  <c r="M63" i="13"/>
  <c r="K63" i="13"/>
  <c r="I63" i="13"/>
  <c r="G63" i="13"/>
  <c r="D63" i="13"/>
  <c r="M34" i="13"/>
  <c r="K34" i="13"/>
  <c r="I34" i="13"/>
  <c r="G34" i="13"/>
  <c r="D34" i="13"/>
  <c r="D47" i="10" l="1"/>
  <c r="D49" i="10" s="1"/>
  <c r="J39" i="20" l="1"/>
  <c r="L116" i="23" l="1"/>
  <c r="H116" i="23" l="1"/>
  <c r="D34" i="15" l="1"/>
  <c r="D38" i="15" s="1"/>
  <c r="D33" i="15"/>
  <c r="D28" i="15"/>
  <c r="D17" i="15"/>
  <c r="N115" i="23" l="1"/>
  <c r="L115" i="23"/>
  <c r="J115" i="23"/>
  <c r="H115" i="23"/>
  <c r="F115" i="23"/>
  <c r="D115" i="23"/>
  <c r="N111" i="23"/>
  <c r="N116" i="23" s="1"/>
  <c r="L111" i="23"/>
  <c r="J111" i="23"/>
  <c r="J116" i="23" s="1"/>
  <c r="H111" i="23"/>
  <c r="F111" i="23"/>
  <c r="F116" i="23" s="1"/>
  <c r="D111" i="23"/>
  <c r="D116" i="23" s="1"/>
  <c r="N80" i="23"/>
  <c r="L80" i="23"/>
  <c r="J80" i="23"/>
  <c r="H80" i="23"/>
  <c r="F80" i="23"/>
  <c r="D80" i="23"/>
  <c r="N73" i="23"/>
  <c r="L73" i="23"/>
  <c r="F73" i="23"/>
  <c r="D73" i="23"/>
  <c r="N71" i="23"/>
  <c r="L71" i="23"/>
  <c r="J71" i="23"/>
  <c r="J73" i="23" s="1"/>
  <c r="H71" i="23"/>
  <c r="H73" i="23" s="1"/>
  <c r="F71" i="23"/>
  <c r="D71" i="23"/>
  <c r="N64" i="23"/>
  <c r="L64" i="23"/>
  <c r="J64" i="23"/>
  <c r="H64" i="23"/>
  <c r="F64" i="23"/>
  <c r="D64" i="23"/>
  <c r="N59" i="23"/>
  <c r="L59" i="23"/>
  <c r="L65" i="23" s="1"/>
  <c r="J59" i="23"/>
  <c r="J65" i="23" s="1"/>
  <c r="H59" i="23"/>
  <c r="H65" i="23" s="1"/>
  <c r="F59" i="23"/>
  <c r="F65" i="23" s="1"/>
  <c r="D59" i="23"/>
  <c r="D65" i="23" s="1"/>
  <c r="L51" i="23"/>
  <c r="N50" i="23"/>
  <c r="J50" i="23"/>
  <c r="H50" i="23"/>
  <c r="F50" i="23"/>
  <c r="D50" i="23"/>
  <c r="L49" i="23"/>
  <c r="L50" i="23" s="1"/>
  <c r="L48" i="23"/>
  <c r="L47" i="23"/>
  <c r="N45" i="23"/>
  <c r="L45" i="23"/>
  <c r="L53" i="23" s="1"/>
  <c r="J45" i="23"/>
  <c r="J53" i="23" s="1"/>
  <c r="H45" i="23"/>
  <c r="H53" i="23" s="1"/>
  <c r="F45" i="23"/>
  <c r="F53" i="23" s="1"/>
  <c r="D45" i="23"/>
  <c r="D53" i="23" s="1"/>
  <c r="L44" i="23"/>
  <c r="L43" i="23"/>
  <c r="N30" i="23"/>
  <c r="L30" i="23"/>
  <c r="F30" i="23"/>
  <c r="D30" i="23"/>
  <c r="N26" i="23"/>
  <c r="L26" i="23"/>
  <c r="J26" i="23"/>
  <c r="J30" i="23" s="1"/>
  <c r="H26" i="23"/>
  <c r="H30" i="23" s="1"/>
  <c r="F26" i="23"/>
  <c r="D26" i="23"/>
  <c r="N13" i="23"/>
  <c r="N17" i="23" s="1"/>
  <c r="J13" i="23"/>
  <c r="J17" i="23" s="1"/>
  <c r="H13" i="23"/>
  <c r="H17" i="23" s="1"/>
  <c r="F13" i="23"/>
  <c r="F17" i="23" s="1"/>
  <c r="D13" i="23"/>
  <c r="L12" i="23"/>
  <c r="L10" i="23"/>
  <c r="L13" i="23" s="1"/>
  <c r="L17" i="23" s="1"/>
  <c r="J38" i="20" l="1"/>
  <c r="J27" i="20"/>
  <c r="J23" i="20"/>
  <c r="J12" i="20"/>
  <c r="M52" i="19"/>
  <c r="K52" i="19"/>
  <c r="D47" i="19"/>
  <c r="D52" i="19" s="1"/>
  <c r="G39" i="19"/>
  <c r="D39" i="19"/>
  <c r="M38" i="19"/>
  <c r="M34" i="19"/>
  <c r="M25" i="19"/>
  <c r="M35" i="19" s="1"/>
  <c r="G25" i="19"/>
  <c r="G31" i="19" s="1"/>
  <c r="G30" i="19" s="1"/>
  <c r="D25" i="19"/>
  <c r="D31" i="19" s="1"/>
  <c r="D30" i="19" s="1"/>
  <c r="M24" i="19"/>
  <c r="K24" i="19"/>
  <c r="I24" i="19"/>
  <c r="G24" i="19"/>
  <c r="D24" i="19"/>
  <c r="M20" i="19"/>
  <c r="K20" i="19"/>
  <c r="K25" i="19" s="1"/>
  <c r="I20" i="19"/>
  <c r="G20" i="19"/>
  <c r="D20" i="19"/>
  <c r="G58" i="18"/>
  <c r="E58" i="18"/>
  <c r="G56" i="18" s="1"/>
  <c r="V56" i="18"/>
  <c r="R56" i="18"/>
  <c r="N56" i="18"/>
  <c r="J56" i="18"/>
  <c r="E56" i="18"/>
  <c r="G55" i="18"/>
  <c r="G54" i="18"/>
  <c r="V51" i="18"/>
  <c r="V58" i="18" s="1"/>
  <c r="R51" i="18"/>
  <c r="R58" i="18" s="1"/>
  <c r="N51" i="18"/>
  <c r="N58" i="18" s="1"/>
  <c r="J51" i="18"/>
  <c r="J58" i="18" s="1"/>
  <c r="G50" i="18"/>
  <c r="G49" i="18"/>
  <c r="G48" i="18"/>
  <c r="G47" i="18"/>
  <c r="G46" i="18"/>
  <c r="R21" i="18"/>
  <c r="T12" i="18" s="1"/>
  <c r="T20" i="18"/>
  <c r="T19" i="18"/>
  <c r="V14" i="18"/>
  <c r="V21" i="18" s="1"/>
  <c r="T14" i="18"/>
  <c r="R14" i="18"/>
  <c r="N14" i="18"/>
  <c r="N21" i="18" s="1"/>
  <c r="J14" i="18"/>
  <c r="J21" i="18" s="1"/>
  <c r="E14" i="18"/>
  <c r="T13" i="18"/>
  <c r="T9" i="18"/>
  <c r="M22" i="17"/>
  <c r="I22" i="17"/>
  <c r="D22" i="17"/>
  <c r="M20" i="17"/>
  <c r="K20" i="17"/>
  <c r="K22" i="17" s="1"/>
  <c r="I20" i="17"/>
  <c r="G20" i="17"/>
  <c r="G22" i="17" s="1"/>
  <c r="D20" i="17"/>
  <c r="M49" i="16"/>
  <c r="K49" i="16"/>
  <c r="I49" i="16"/>
  <c r="G49" i="16"/>
  <c r="D49" i="16"/>
  <c r="K28" i="16"/>
  <c r="G28" i="16"/>
  <c r="M26" i="16"/>
  <c r="M28" i="16" s="1"/>
  <c r="K26" i="16"/>
  <c r="I26" i="16"/>
  <c r="I28" i="16" s="1"/>
  <c r="G26" i="16"/>
  <c r="D26" i="16"/>
  <c r="D28" i="16" s="1"/>
  <c r="K15" i="16"/>
  <c r="G15" i="16"/>
  <c r="M13" i="16"/>
  <c r="M15" i="16" s="1"/>
  <c r="K13" i="16"/>
  <c r="I13" i="16"/>
  <c r="I15" i="16" s="1"/>
  <c r="G13" i="16"/>
  <c r="D13" i="16"/>
  <c r="D15" i="16" s="1"/>
  <c r="L10" i="18" l="1"/>
  <c r="L13" i="18"/>
  <c r="L9" i="18"/>
  <c r="L11" i="18"/>
  <c r="L21" i="18"/>
  <c r="L12" i="18"/>
  <c r="P20" i="18"/>
  <c r="P19" i="18"/>
  <c r="P13" i="18"/>
  <c r="P9" i="18"/>
  <c r="P16" i="18"/>
  <c r="P14" i="18"/>
  <c r="P12" i="18"/>
  <c r="P18" i="18"/>
  <c r="P11" i="18"/>
  <c r="P17" i="18"/>
  <c r="P10" i="18"/>
  <c r="T55" i="18"/>
  <c r="T51" i="18"/>
  <c r="T50" i="18"/>
  <c r="T46" i="18"/>
  <c r="T58" i="18"/>
  <c r="T54" i="18"/>
  <c r="T49" i="18"/>
  <c r="T56" i="18"/>
  <c r="T53" i="18"/>
  <c r="T48" i="18"/>
  <c r="T47" i="18"/>
  <c r="M39" i="19"/>
  <c r="X11" i="18"/>
  <c r="X17" i="18"/>
  <c r="X16" i="18"/>
  <c r="X14" i="18"/>
  <c r="X10" i="18"/>
  <c r="X12" i="18"/>
  <c r="X20" i="18"/>
  <c r="X19" i="18"/>
  <c r="X13" i="18"/>
  <c r="X9" i="18"/>
  <c r="X54" i="18"/>
  <c r="X49" i="18"/>
  <c r="X55" i="18"/>
  <c r="X50" i="18"/>
  <c r="X46" i="18"/>
  <c r="X56" i="18"/>
  <c r="X53" i="18"/>
  <c r="X48" i="18"/>
  <c r="X58" i="18"/>
  <c r="X47" i="18"/>
  <c r="L53" i="18"/>
  <c r="L51" i="18"/>
  <c r="L48" i="18"/>
  <c r="L49" i="18"/>
  <c r="L58" i="18"/>
  <c r="L47" i="18"/>
  <c r="L55" i="18"/>
  <c r="L50" i="18"/>
  <c r="L46" i="18"/>
  <c r="L56" i="18"/>
  <c r="L54" i="18"/>
  <c r="K38" i="19"/>
  <c r="K34" i="19"/>
  <c r="K35" i="19"/>
  <c r="K31" i="19"/>
  <c r="K30" i="19" s="1"/>
  <c r="K36" i="19"/>
  <c r="K37" i="19"/>
  <c r="P47" i="18"/>
  <c r="P53" i="18"/>
  <c r="P56" i="18"/>
  <c r="P55" i="18"/>
  <c r="P50" i="18"/>
  <c r="P46" i="18"/>
  <c r="P48" i="18"/>
  <c r="P54" i="18"/>
  <c r="P49" i="18"/>
  <c r="P58" i="18"/>
  <c r="T10" i="18"/>
  <c r="T16" i="18"/>
  <c r="T17" i="18"/>
  <c r="T18" i="18"/>
  <c r="T21" i="18" s="1"/>
  <c r="G51" i="18"/>
  <c r="P51" i="18"/>
  <c r="X51" i="18"/>
  <c r="I25" i="19"/>
  <c r="M31" i="19"/>
  <c r="M30" i="19" s="1"/>
  <c r="M37" i="19"/>
  <c r="T11" i="18"/>
  <c r="E21" i="18"/>
  <c r="G53" i="18"/>
  <c r="M36" i="19"/>
  <c r="X21" i="18" l="1"/>
  <c r="K39" i="19"/>
  <c r="P21" i="18"/>
  <c r="G21" i="18"/>
  <c r="G18" i="18"/>
  <c r="G17" i="18"/>
  <c r="G16" i="18"/>
  <c r="G11" i="18"/>
  <c r="G12" i="18"/>
  <c r="G20" i="18"/>
  <c r="G19" i="18"/>
  <c r="G10" i="18"/>
  <c r="G13" i="18"/>
  <c r="G9" i="18"/>
  <c r="G14" i="18"/>
  <c r="I37" i="19"/>
  <c r="I31" i="19"/>
  <c r="I30" i="19" s="1"/>
  <c r="I36" i="19"/>
  <c r="I34" i="19"/>
  <c r="I39" i="19" s="1"/>
  <c r="I35" i="19"/>
  <c r="I38" i="19"/>
  <c r="D8" i="14" l="1"/>
  <c r="D10" i="14"/>
  <c r="H40" i="4" l="1"/>
  <c r="N40" i="4" s="1"/>
  <c r="H51" i="4"/>
  <c r="H37" i="4" l="1"/>
  <c r="H25" i="4"/>
  <c r="H23" i="4"/>
  <c r="H18" i="4"/>
  <c r="H14" i="4"/>
  <c r="H10" i="4"/>
  <c r="H8" i="4"/>
  <c r="D45" i="8" l="1"/>
  <c r="D33" i="8"/>
  <c r="H41" i="3"/>
  <c r="H22" i="3"/>
  <c r="H44" i="3"/>
  <c r="H10" i="3"/>
  <c r="N19" i="3"/>
  <c r="J44" i="2"/>
  <c r="H44" i="2"/>
  <c r="H32" i="2"/>
  <c r="H31" i="2"/>
  <c r="H27" i="2"/>
  <c r="H11" i="2"/>
  <c r="D25" i="5"/>
  <c r="J25" i="1"/>
  <c r="J24" i="1"/>
  <c r="H25" i="1"/>
  <c r="H15" i="1"/>
  <c r="H14" i="1"/>
  <c r="H35" i="1"/>
  <c r="I55" i="13" l="1"/>
  <c r="G44" i="6" l="1"/>
  <c r="G25" i="7"/>
  <c r="I25" i="7"/>
  <c r="I37" i="6"/>
  <c r="K44" i="6"/>
  <c r="K25" i="7"/>
  <c r="M25" i="7"/>
  <c r="M44" i="6"/>
  <c r="D10" i="9" l="1"/>
  <c r="N33" i="15" l="1"/>
  <c r="L33" i="15"/>
  <c r="L34" i="15" s="1"/>
  <c r="L38" i="15" s="1"/>
  <c r="J33" i="15"/>
  <c r="H33" i="15"/>
  <c r="N28" i="15"/>
  <c r="N34" i="15" s="1"/>
  <c r="N38" i="15" s="1"/>
  <c r="L28" i="15"/>
  <c r="J28" i="15"/>
  <c r="J34" i="15" s="1"/>
  <c r="J38" i="15" s="1"/>
  <c r="H28" i="15"/>
  <c r="N17" i="15"/>
  <c r="L17" i="15"/>
  <c r="J17" i="15"/>
  <c r="H17" i="15"/>
  <c r="M15" i="14"/>
  <c r="K15" i="14"/>
  <c r="I15" i="14"/>
  <c r="G15" i="14"/>
  <c r="D15" i="14"/>
  <c r="M10" i="14"/>
  <c r="K10" i="14"/>
  <c r="I10" i="14"/>
  <c r="G10" i="14"/>
  <c r="M54" i="13"/>
  <c r="K54" i="13"/>
  <c r="I54" i="13"/>
  <c r="G54" i="13"/>
  <c r="D54" i="13"/>
  <c r="M56" i="13"/>
  <c r="M53" i="12"/>
  <c r="K53" i="12"/>
  <c r="I53" i="12"/>
  <c r="I55" i="12" s="1"/>
  <c r="I59" i="12" s="1"/>
  <c r="G53" i="12"/>
  <c r="D53" i="12"/>
  <c r="M44" i="12"/>
  <c r="K44" i="12"/>
  <c r="I44" i="12"/>
  <c r="G44" i="12"/>
  <c r="D44" i="12"/>
  <c r="M34" i="12"/>
  <c r="K34" i="12"/>
  <c r="I34" i="12"/>
  <c r="G34" i="12"/>
  <c r="G55" i="12" s="1"/>
  <c r="G59" i="12" s="1"/>
  <c r="D34" i="12"/>
  <c r="M50" i="11"/>
  <c r="K50" i="11"/>
  <c r="I50" i="11"/>
  <c r="G50" i="11"/>
  <c r="D50" i="11"/>
  <c r="M36" i="11"/>
  <c r="K36" i="11"/>
  <c r="I36" i="11"/>
  <c r="G36" i="11"/>
  <c r="D36" i="11"/>
  <c r="K18" i="11"/>
  <c r="K20" i="11" s="1"/>
  <c r="K52" i="11" s="1"/>
  <c r="I18" i="11"/>
  <c r="I20" i="11" s="1"/>
  <c r="M16" i="11"/>
  <c r="M18" i="11" s="1"/>
  <c r="M20" i="11" s="1"/>
  <c r="K16" i="11"/>
  <c r="I16" i="11"/>
  <c r="G16" i="11"/>
  <c r="G18" i="11" s="1"/>
  <c r="G20" i="11" s="1"/>
  <c r="G52" i="11" s="1"/>
  <c r="D16" i="11"/>
  <c r="D18" i="11" s="1"/>
  <c r="D20" i="11" s="1"/>
  <c r="M47" i="10"/>
  <c r="K47" i="10"/>
  <c r="I47" i="10"/>
  <c r="G47" i="10"/>
  <c r="M39" i="10"/>
  <c r="K39" i="10"/>
  <c r="I39" i="10"/>
  <c r="G39" i="10"/>
  <c r="D39" i="10"/>
  <c r="M23" i="10"/>
  <c r="K23" i="10"/>
  <c r="I23" i="10"/>
  <c r="G23" i="10"/>
  <c r="D23" i="10"/>
  <c r="M12" i="10"/>
  <c r="M17" i="10" s="1"/>
  <c r="K12" i="10"/>
  <c r="K17" i="10" s="1"/>
  <c r="I12" i="10"/>
  <c r="I17" i="10" s="1"/>
  <c r="G12" i="10"/>
  <c r="G17" i="10" s="1"/>
  <c r="D12" i="10"/>
  <c r="D17" i="10" s="1"/>
  <c r="K35" i="9"/>
  <c r="I35" i="9"/>
  <c r="G35" i="9"/>
  <c r="D35" i="9"/>
  <c r="K26" i="9"/>
  <c r="I26" i="9"/>
  <c r="G26" i="9"/>
  <c r="D26" i="9"/>
  <c r="K17" i="9"/>
  <c r="I17" i="9"/>
  <c r="I19" i="9" s="1"/>
  <c r="I28" i="9" s="1"/>
  <c r="I37" i="9" s="1"/>
  <c r="I41" i="9" s="1"/>
  <c r="G17" i="9"/>
  <c r="D17" i="9"/>
  <c r="D19" i="9" s="1"/>
  <c r="D28" i="9" s="1"/>
  <c r="M10" i="9"/>
  <c r="M19" i="9" s="1"/>
  <c r="M28" i="9" s="1"/>
  <c r="M37" i="9" s="1"/>
  <c r="M41" i="9" s="1"/>
  <c r="K10" i="9"/>
  <c r="K19" i="9" s="1"/>
  <c r="K28" i="9" s="1"/>
  <c r="K37" i="9" s="1"/>
  <c r="K41" i="9" s="1"/>
  <c r="I10" i="9"/>
  <c r="G10" i="9"/>
  <c r="G19" i="9" s="1"/>
  <c r="M56" i="8"/>
  <c r="K56" i="8"/>
  <c r="I56" i="8"/>
  <c r="G56" i="8"/>
  <c r="D56" i="8"/>
  <c r="M46" i="8"/>
  <c r="K46" i="8"/>
  <c r="I46" i="8"/>
  <c r="G46" i="8"/>
  <c r="D46" i="8"/>
  <c r="M34" i="8"/>
  <c r="K34" i="8"/>
  <c r="I34" i="8"/>
  <c r="G34" i="8"/>
  <c r="D34" i="8"/>
  <c r="M48" i="7"/>
  <c r="K48" i="7"/>
  <c r="I48" i="7"/>
  <c r="G48" i="7"/>
  <c r="D48" i="7"/>
  <c r="M43" i="7"/>
  <c r="K43" i="7"/>
  <c r="K49" i="7" s="1"/>
  <c r="K51" i="7" s="1"/>
  <c r="I43" i="7"/>
  <c r="G43" i="7"/>
  <c r="D43" i="7"/>
  <c r="M38" i="7"/>
  <c r="K38" i="7"/>
  <c r="I38" i="7"/>
  <c r="G38" i="7"/>
  <c r="D38" i="7"/>
  <c r="M23" i="7"/>
  <c r="K23" i="7"/>
  <c r="I23" i="7"/>
  <c r="G23" i="7"/>
  <c r="D23" i="7"/>
  <c r="M45" i="6"/>
  <c r="K45" i="6"/>
  <c r="I45" i="6"/>
  <c r="G45" i="6"/>
  <c r="D45" i="6"/>
  <c r="M33" i="6"/>
  <c r="M38" i="6" s="1"/>
  <c r="K33" i="6"/>
  <c r="K38" i="6" s="1"/>
  <c r="I33" i="6"/>
  <c r="I38" i="6" s="1"/>
  <c r="G33" i="6"/>
  <c r="G38" i="6" s="1"/>
  <c r="D33" i="6"/>
  <c r="D38" i="6" s="1"/>
  <c r="M28" i="6"/>
  <c r="K28" i="6"/>
  <c r="I28" i="6"/>
  <c r="G28" i="6"/>
  <c r="D28" i="6"/>
  <c r="K22" i="6"/>
  <c r="I22" i="6"/>
  <c r="G22" i="6"/>
  <c r="D22" i="6"/>
  <c r="M21" i="6"/>
  <c r="M22" i="6" s="1"/>
  <c r="K61" i="5"/>
  <c r="I61" i="5"/>
  <c r="G61" i="5"/>
  <c r="D61" i="5"/>
  <c r="M57" i="5"/>
  <c r="M61" i="5" s="1"/>
  <c r="M56" i="5"/>
  <c r="K56" i="5"/>
  <c r="K57" i="5" s="1"/>
  <c r="I56" i="5"/>
  <c r="G56" i="5"/>
  <c r="D56" i="5"/>
  <c r="M31" i="5"/>
  <c r="K31" i="5"/>
  <c r="I31" i="5"/>
  <c r="G31" i="5"/>
  <c r="D31" i="5"/>
  <c r="M26" i="5"/>
  <c r="K26" i="5"/>
  <c r="I26" i="5"/>
  <c r="G26" i="5"/>
  <c r="D26" i="5"/>
  <c r="G20" i="5"/>
  <c r="G33" i="5" s="1"/>
  <c r="G37" i="5" s="1"/>
  <c r="G40" i="5" s="1"/>
  <c r="G44" i="5" s="1"/>
  <c r="M18" i="5"/>
  <c r="K18" i="5"/>
  <c r="I18" i="5"/>
  <c r="I20" i="5" s="1"/>
  <c r="I33" i="5" s="1"/>
  <c r="I37" i="5" s="1"/>
  <c r="I40" i="5" s="1"/>
  <c r="I44" i="5" s="1"/>
  <c r="G18" i="5"/>
  <c r="D18" i="5"/>
  <c r="M10" i="5"/>
  <c r="M20" i="5" s="1"/>
  <c r="K10" i="5"/>
  <c r="K20" i="5" s="1"/>
  <c r="K33" i="5" s="1"/>
  <c r="K37" i="5" s="1"/>
  <c r="K40" i="5" s="1"/>
  <c r="K44" i="5" s="1"/>
  <c r="I10" i="5"/>
  <c r="G10" i="5"/>
  <c r="D10" i="5"/>
  <c r="N58" i="4"/>
  <c r="Q58" i="4" s="1"/>
  <c r="P54" i="4"/>
  <c r="J54" i="4"/>
  <c r="H54" i="4"/>
  <c r="F54" i="4"/>
  <c r="D54" i="4"/>
  <c r="N53" i="4"/>
  <c r="Q53" i="4" s="1"/>
  <c r="N52" i="4"/>
  <c r="Q52" i="4" s="1"/>
  <c r="N51" i="4"/>
  <c r="Q51" i="4" s="1"/>
  <c r="N50" i="4"/>
  <c r="Q50" i="4" s="1"/>
  <c r="N49" i="4"/>
  <c r="Q49" i="4" s="1"/>
  <c r="N48" i="4"/>
  <c r="Q48" i="4" s="1"/>
  <c r="N47" i="4"/>
  <c r="Q47" i="4" s="1"/>
  <c r="P44" i="4"/>
  <c r="J44" i="4"/>
  <c r="H44" i="4"/>
  <c r="F44" i="4"/>
  <c r="D44" i="4"/>
  <c r="N43" i="4"/>
  <c r="Q43" i="4" s="1"/>
  <c r="N42" i="4"/>
  <c r="Q42" i="4" s="1"/>
  <c r="N41" i="4"/>
  <c r="Q41" i="4" s="1"/>
  <c r="N39" i="4"/>
  <c r="Q39" i="4" s="1"/>
  <c r="N38" i="4"/>
  <c r="Q38" i="4" s="1"/>
  <c r="N37" i="4"/>
  <c r="P34" i="4"/>
  <c r="J34" i="4"/>
  <c r="F34" i="4"/>
  <c r="D34" i="4"/>
  <c r="N33" i="4"/>
  <c r="Q33" i="4" s="1"/>
  <c r="N32" i="4"/>
  <c r="Q32" i="4" s="1"/>
  <c r="N31" i="4"/>
  <c r="Q31" i="4" s="1"/>
  <c r="N30" i="4"/>
  <c r="Q30" i="4" s="1"/>
  <c r="N29" i="4"/>
  <c r="Q29" i="4" s="1"/>
  <c r="N28" i="4"/>
  <c r="Q28" i="4" s="1"/>
  <c r="N27" i="4"/>
  <c r="Q27" i="4" s="1"/>
  <c r="N26" i="4"/>
  <c r="N25" i="4"/>
  <c r="Q25" i="4" s="1"/>
  <c r="N24" i="4"/>
  <c r="Q24" i="4" s="1"/>
  <c r="N23" i="4"/>
  <c r="Q23" i="4" s="1"/>
  <c r="N22" i="4"/>
  <c r="Q22" i="4" s="1"/>
  <c r="N21" i="4"/>
  <c r="N20" i="4"/>
  <c r="Q20" i="4" s="1"/>
  <c r="N19" i="4"/>
  <c r="Q19" i="4" s="1"/>
  <c r="N18" i="4"/>
  <c r="Q18" i="4" s="1"/>
  <c r="N16" i="4"/>
  <c r="Q16" i="4" s="1"/>
  <c r="N15" i="4"/>
  <c r="N14" i="4"/>
  <c r="Q14" i="4" s="1"/>
  <c r="N13" i="4"/>
  <c r="Q13" i="4" s="1"/>
  <c r="N12" i="4"/>
  <c r="Q12" i="4" s="1"/>
  <c r="N11" i="4"/>
  <c r="Q11" i="4" s="1"/>
  <c r="N10" i="4"/>
  <c r="Q10" i="4" s="1"/>
  <c r="N8" i="4"/>
  <c r="Q8" i="4" s="1"/>
  <c r="H34" i="4"/>
  <c r="N50" i="3"/>
  <c r="J48" i="3"/>
  <c r="H48" i="3"/>
  <c r="F48" i="3"/>
  <c r="D48" i="3"/>
  <c r="D49" i="3" s="1"/>
  <c r="D51" i="3" s="1"/>
  <c r="N47" i="3"/>
  <c r="N46" i="3"/>
  <c r="N48" i="3" s="1"/>
  <c r="N44" i="3"/>
  <c r="J43" i="3"/>
  <c r="H43" i="3"/>
  <c r="F43" i="3"/>
  <c r="D43" i="3"/>
  <c r="N42" i="3"/>
  <c r="N41" i="3"/>
  <c r="N43" i="3" s="1"/>
  <c r="J38" i="3"/>
  <c r="H38" i="3"/>
  <c r="F38" i="3"/>
  <c r="D38" i="3"/>
  <c r="N37" i="3"/>
  <c r="N36" i="3"/>
  <c r="N35" i="3"/>
  <c r="N34" i="3"/>
  <c r="N33" i="3"/>
  <c r="N32" i="3"/>
  <c r="N31" i="3"/>
  <c r="N30" i="3"/>
  <c r="N29" i="3"/>
  <c r="N28" i="3"/>
  <c r="N25" i="3"/>
  <c r="J23" i="3"/>
  <c r="F23" i="3"/>
  <c r="D23" i="3"/>
  <c r="N22" i="3"/>
  <c r="N21" i="3"/>
  <c r="N20" i="3"/>
  <c r="N18" i="3"/>
  <c r="N17" i="3"/>
  <c r="N16" i="3"/>
  <c r="N15" i="3"/>
  <c r="N14" i="3"/>
  <c r="N13" i="3"/>
  <c r="N12" i="3"/>
  <c r="N11" i="3"/>
  <c r="N10" i="3"/>
  <c r="H23" i="3"/>
  <c r="J45" i="2"/>
  <c r="H45" i="2"/>
  <c r="F45" i="2"/>
  <c r="D45" i="2"/>
  <c r="N44" i="2"/>
  <c r="N43" i="2"/>
  <c r="N42" i="2"/>
  <c r="N41" i="2"/>
  <c r="J34" i="2"/>
  <c r="N34" i="2" s="1"/>
  <c r="J33" i="2"/>
  <c r="H33" i="2"/>
  <c r="H38" i="2" s="1"/>
  <c r="F33" i="2"/>
  <c r="F38" i="2" s="1"/>
  <c r="D33" i="2"/>
  <c r="D38" i="2" s="1"/>
  <c r="N32" i="2"/>
  <c r="N31" i="2"/>
  <c r="N33" i="2" s="1"/>
  <c r="J28" i="2"/>
  <c r="H28" i="2"/>
  <c r="F28" i="2"/>
  <c r="D28" i="2"/>
  <c r="N27" i="2"/>
  <c r="N26" i="2"/>
  <c r="N25" i="2"/>
  <c r="J22" i="2"/>
  <c r="F22" i="2"/>
  <c r="F47" i="2" s="1"/>
  <c r="D22" i="2"/>
  <c r="N21" i="2"/>
  <c r="N20" i="2"/>
  <c r="N19" i="2"/>
  <c r="N18" i="2"/>
  <c r="N17" i="2"/>
  <c r="N16" i="2"/>
  <c r="N15" i="2"/>
  <c r="N14" i="2"/>
  <c r="N13" i="2"/>
  <c r="N12" i="2"/>
  <c r="N10" i="2"/>
  <c r="N39" i="1"/>
  <c r="N35" i="1"/>
  <c r="J31" i="1"/>
  <c r="H31" i="1"/>
  <c r="F31" i="1"/>
  <c r="D31" i="1"/>
  <c r="N30" i="1"/>
  <c r="N29" i="1"/>
  <c r="J26" i="1"/>
  <c r="H26" i="1"/>
  <c r="F26" i="1"/>
  <c r="D26" i="1"/>
  <c r="N25" i="1"/>
  <c r="N24" i="1"/>
  <c r="N23" i="1"/>
  <c r="J18" i="1"/>
  <c r="H18" i="1"/>
  <c r="F18" i="1"/>
  <c r="D18" i="1"/>
  <c r="N17" i="1"/>
  <c r="N16" i="1"/>
  <c r="N15" i="1"/>
  <c r="N14" i="1"/>
  <c r="N13" i="1"/>
  <c r="J10" i="1"/>
  <c r="H10" i="1"/>
  <c r="F10" i="1"/>
  <c r="F20" i="1" s="1"/>
  <c r="D10" i="1"/>
  <c r="N9" i="1"/>
  <c r="N8" i="1"/>
  <c r="N10" i="1" s="1"/>
  <c r="M58" i="8" l="1"/>
  <c r="M62" i="8" s="1"/>
  <c r="G58" i="8"/>
  <c r="G62" i="8" s="1"/>
  <c r="K47" i="6"/>
  <c r="G56" i="13"/>
  <c r="G65" i="13" s="1"/>
  <c r="K56" i="13"/>
  <c r="K65" i="13" s="1"/>
  <c r="I56" i="13"/>
  <c r="I65" i="13" s="1"/>
  <c r="H34" i="15"/>
  <c r="H38" i="15" s="1"/>
  <c r="J56" i="4"/>
  <c r="J60" i="4" s="1"/>
  <c r="H56" i="4"/>
  <c r="H60" i="4" s="1"/>
  <c r="F56" i="4"/>
  <c r="F60" i="4" s="1"/>
  <c r="N54" i="4"/>
  <c r="Q54" i="4" s="1"/>
  <c r="N44" i="4"/>
  <c r="Q44" i="4" s="1"/>
  <c r="D55" i="12"/>
  <c r="D59" i="12" s="1"/>
  <c r="D58" i="8"/>
  <c r="D62" i="8" s="1"/>
  <c r="I49" i="7"/>
  <c r="I51" i="7" s="1"/>
  <c r="I53" i="7" s="1"/>
  <c r="K53" i="7"/>
  <c r="D49" i="7"/>
  <c r="D51" i="7" s="1"/>
  <c r="D53" i="7" s="1"/>
  <c r="M49" i="7"/>
  <c r="M51" i="7" s="1"/>
  <c r="M53" i="7" s="1"/>
  <c r="G49" i="7"/>
  <c r="G51" i="7" s="1"/>
  <c r="G53" i="7" s="1"/>
  <c r="D47" i="6"/>
  <c r="N49" i="3"/>
  <c r="N51" i="3" s="1"/>
  <c r="F49" i="3"/>
  <c r="F51" i="3" s="1"/>
  <c r="F53" i="3" s="1"/>
  <c r="N23" i="3"/>
  <c r="D53" i="3"/>
  <c r="N45" i="2"/>
  <c r="N28" i="2"/>
  <c r="D20" i="5"/>
  <c r="D33" i="5" s="1"/>
  <c r="D37" i="5" s="1"/>
  <c r="D40" i="5" s="1"/>
  <c r="D44" i="5" s="1"/>
  <c r="J20" i="1"/>
  <c r="J33" i="1" s="1"/>
  <c r="J37" i="1" s="1"/>
  <c r="J41" i="1" s="1"/>
  <c r="N31" i="1"/>
  <c r="H20" i="1"/>
  <c r="H33" i="1" s="1"/>
  <c r="H37" i="1" s="1"/>
  <c r="H41" i="1" s="1"/>
  <c r="F33" i="1"/>
  <c r="F37" i="1" s="1"/>
  <c r="F41" i="1" s="1"/>
  <c r="N26" i="1"/>
  <c r="D20" i="1"/>
  <c r="D33" i="1" s="1"/>
  <c r="D37" i="1" s="1"/>
  <c r="D41" i="1" s="1"/>
  <c r="I58" i="8"/>
  <c r="I62" i="8" s="1"/>
  <c r="M55" i="12"/>
  <c r="M59" i="12" s="1"/>
  <c r="K55" i="12"/>
  <c r="K59" i="12" s="1"/>
  <c r="M47" i="6"/>
  <c r="D52" i="11"/>
  <c r="M52" i="11"/>
  <c r="G49" i="10"/>
  <c r="I49" i="10"/>
  <c r="D37" i="9"/>
  <c r="D41" i="9" s="1"/>
  <c r="G28" i="9"/>
  <c r="G37" i="9" s="1"/>
  <c r="G41" i="9" s="1"/>
  <c r="N38" i="3"/>
  <c r="J49" i="3"/>
  <c r="J51" i="3" s="1"/>
  <c r="J53" i="3" s="1"/>
  <c r="M33" i="5"/>
  <c r="M37" i="5" s="1"/>
  <c r="M40" i="5" s="1"/>
  <c r="M44" i="5" s="1"/>
  <c r="D65" i="13"/>
  <c r="M65" i="13"/>
  <c r="Q37" i="4"/>
  <c r="D56" i="4"/>
  <c r="D60" i="4" s="1"/>
  <c r="G47" i="6"/>
  <c r="K58" i="8"/>
  <c r="K62" i="8" s="1"/>
  <c r="K49" i="10"/>
  <c r="I52" i="11"/>
  <c r="D47" i="2"/>
  <c r="H49" i="3"/>
  <c r="H51" i="3" s="1"/>
  <c r="H53" i="3" s="1"/>
  <c r="N18" i="1"/>
  <c r="N20" i="1" s="1"/>
  <c r="H22" i="2"/>
  <c r="H47" i="2" s="1"/>
  <c r="N11" i="2"/>
  <c r="N22" i="2" s="1"/>
  <c r="J35" i="2"/>
  <c r="N34" i="4"/>
  <c r="I47" i="6"/>
  <c r="M49" i="10"/>
  <c r="P56" i="4"/>
  <c r="N56" i="4" l="1"/>
  <c r="N60" i="4" s="1"/>
  <c r="N53" i="3"/>
  <c r="N33" i="1"/>
  <c r="N37" i="1" s="1"/>
  <c r="N41" i="1" s="1"/>
  <c r="P60" i="4"/>
  <c r="J37" i="2"/>
  <c r="N37" i="2" s="1"/>
  <c r="N35" i="2"/>
  <c r="Q34" i="4"/>
  <c r="J36" i="2"/>
  <c r="N36" i="2" s="1"/>
  <c r="J38" i="2"/>
  <c r="J47" i="2" s="1"/>
  <c r="Q56" i="4" l="1"/>
  <c r="Q60" i="4"/>
  <c r="N38" i="2"/>
  <c r="N47" i="2" s="1"/>
</calcChain>
</file>

<file path=xl/sharedStrings.xml><?xml version="1.0" encoding="utf-8"?>
<sst xmlns="http://schemas.openxmlformats.org/spreadsheetml/2006/main" count="1336" uniqueCount="729">
  <si>
    <t>PINNACLE WEST CAPITAL CORPORATION</t>
  </si>
  <si>
    <t xml:space="preserve">CONSOLIDATING STATEMENT OF INCOME </t>
  </si>
  <si>
    <t>(DOLLARS IN THOUSANDS)</t>
  </si>
  <si>
    <t>APS</t>
  </si>
  <si>
    <t>El Dorado</t>
  </si>
  <si>
    <t xml:space="preserve">
Parent Company </t>
  </si>
  <si>
    <t>Eliminations and Adjustments</t>
  </si>
  <si>
    <t>Consolidated 
Total</t>
  </si>
  <si>
    <t>OPERATING REVENUES</t>
  </si>
  <si>
    <t>Regulated electricity segment</t>
  </si>
  <si>
    <t>(a)</t>
  </si>
  <si>
    <t>Other revenues</t>
  </si>
  <si>
    <t>(c)</t>
  </si>
  <si>
    <t>Total</t>
  </si>
  <si>
    <t>OPERATING EXPENSES</t>
  </si>
  <si>
    <t>Regulated electricity segment fuel and purchased power</t>
  </si>
  <si>
    <t>Operations and maintenance</t>
  </si>
  <si>
    <t>Depreciation and amortization</t>
  </si>
  <si>
    <t>Taxes other than income taxes</t>
  </si>
  <si>
    <t>Other expenses</t>
  </si>
  <si>
    <t>OPERATING INCOME</t>
  </si>
  <si>
    <t>OTHER INCOME (DEDUCTIONS)</t>
  </si>
  <si>
    <t>Allowance for equity funds used during construction</t>
  </si>
  <si>
    <t>Other income</t>
  </si>
  <si>
    <t>Other expense</t>
  </si>
  <si>
    <t>INTEREST EXPENSE</t>
  </si>
  <si>
    <t>Interest charges</t>
  </si>
  <si>
    <t>(b)</t>
  </si>
  <si>
    <t>Allowance for borrowed funds used during construction</t>
  </si>
  <si>
    <t>INCOME BEFORE INCOME TAXES</t>
  </si>
  <si>
    <t>INCOME TAXES</t>
  </si>
  <si>
    <t>NET INCOME (LOSS)</t>
  </si>
  <si>
    <t>Less: Net income attributable to noncontrolling interests</t>
  </si>
  <si>
    <t xml:space="preserve">NET INCOME (LOSS) ATTRIBUTABLE TO COMMON SHAREHOLDERS </t>
  </si>
  <si>
    <t>EXPLANATIONS OF ELIMINATIONS AND ADJUSTMENTS</t>
  </si>
  <si>
    <t xml:space="preserve">(a)  </t>
  </si>
  <si>
    <t>Elimination of intercompany sales of electricity.</t>
  </si>
  <si>
    <t>Elimination of intercompany interest expense and income.</t>
  </si>
  <si>
    <t>Miscellaneous reclassifications.</t>
  </si>
  <si>
    <t>CONSOLIDATING BALANCE SHEET</t>
  </si>
  <si>
    <t>ASSETS</t>
  </si>
  <si>
    <t>CURRENT ASSETS</t>
  </si>
  <si>
    <t>Cash and cash equivalents</t>
  </si>
  <si>
    <t>Customer and other receivables</t>
  </si>
  <si>
    <t>Accrued unbilled revenues</t>
  </si>
  <si>
    <t>Allowance for doubtful accounts</t>
  </si>
  <si>
    <t>Materials and supplies (at average cost)</t>
  </si>
  <si>
    <t>Fossil fuel (at average cost)</t>
  </si>
  <si>
    <t>Deferred income taxes</t>
  </si>
  <si>
    <t>Income tax receivable</t>
  </si>
  <si>
    <t>Assets from risk management activities</t>
  </si>
  <si>
    <t>Deferred fuel and purchased power regulatory asset</t>
  </si>
  <si>
    <t>Other regulatory assets</t>
  </si>
  <si>
    <t xml:space="preserve">Other current assets </t>
  </si>
  <si>
    <t>Total current assets</t>
  </si>
  <si>
    <t xml:space="preserve">  </t>
  </si>
  <si>
    <t>INVESTMENTS AND OTHER ASSETS</t>
  </si>
  <si>
    <t xml:space="preserve">Nuclear decommissioning trust </t>
  </si>
  <si>
    <t>Other assets</t>
  </si>
  <si>
    <t>Total investments and other assets</t>
  </si>
  <si>
    <t>PROPERTY, PLANT AND EQUIPMENT</t>
  </si>
  <si>
    <t>Plant in service and held for future use</t>
  </si>
  <si>
    <t>Accumulated depreciation and amortization</t>
  </si>
  <si>
    <t>Net</t>
  </si>
  <si>
    <t>Construction work in progress</t>
  </si>
  <si>
    <t>Palo Verde sale leaseback, net of accumulated depreciation</t>
  </si>
  <si>
    <t>Intangible assets, net of accumulated amortization</t>
  </si>
  <si>
    <t>Nuclear fuel, net of accumulated amortization</t>
  </si>
  <si>
    <t>Total property, plant and equipment</t>
  </si>
  <si>
    <t>DEFERRED DEBITS</t>
  </si>
  <si>
    <t>Regulatory assets</t>
  </si>
  <si>
    <t>Deferred Income Taxes</t>
  </si>
  <si>
    <t>Assets for other postretirement benefits</t>
  </si>
  <si>
    <t>Other</t>
  </si>
  <si>
    <t>Total deferred debits</t>
  </si>
  <si>
    <t>TOTAL ASSETS</t>
  </si>
  <si>
    <t xml:space="preserve"> </t>
  </si>
  <si>
    <t>Elimination of intercompany receivables and payables.</t>
  </si>
  <si>
    <t xml:space="preserve">(b)  </t>
  </si>
  <si>
    <t xml:space="preserve">(c)  </t>
  </si>
  <si>
    <t>Elimination of Parent Company investments in subsidiaries.</t>
  </si>
  <si>
    <t xml:space="preserve">CONSOLIDATING BALANCE SHEET </t>
  </si>
  <si>
    <t>LIABILITIES AND EQUITY</t>
  </si>
  <si>
    <t>CURRENT LIABILITIES</t>
  </si>
  <si>
    <t>Accounts payable</t>
  </si>
  <si>
    <t>Accrued taxes</t>
  </si>
  <si>
    <t>Accrued interest</t>
  </si>
  <si>
    <t>Common dividends payable</t>
  </si>
  <si>
    <t>Short-term borrowings</t>
  </si>
  <si>
    <t>Current maturities of long-term debt</t>
  </si>
  <si>
    <t>Customer deposits</t>
  </si>
  <si>
    <t>Liabilities from risk management activities</t>
  </si>
  <si>
    <t>Liabilities for asset retirements</t>
  </si>
  <si>
    <t>Regulatory liabilities</t>
  </si>
  <si>
    <t xml:space="preserve">Other current liabilities </t>
  </si>
  <si>
    <t>Total current liabilities</t>
  </si>
  <si>
    <t>LONG-TERM DEBT LESS CURRENT MATURITIES</t>
  </si>
  <si>
    <t>DEFERRED CREDITS AND OTHER</t>
  </si>
  <si>
    <t>Liability for asset retirements</t>
  </si>
  <si>
    <t>Liabilities for pension and benefits</t>
  </si>
  <si>
    <t>Customer advances</t>
  </si>
  <si>
    <t>Coal mine reclamation</t>
  </si>
  <si>
    <t>Deferred investment tax credit</t>
  </si>
  <si>
    <t>Unrecognized tax benefits</t>
  </si>
  <si>
    <t xml:space="preserve">Other </t>
  </si>
  <si>
    <t>Total deferred credits and other</t>
  </si>
  <si>
    <t>EQUITY</t>
  </si>
  <si>
    <t>Common stock, no par value</t>
  </si>
  <si>
    <t>Treasury stock at cost</t>
  </si>
  <si>
    <t xml:space="preserve">Total common stock </t>
  </si>
  <si>
    <t>Retained earnings</t>
  </si>
  <si>
    <t>Accumulated other comprehensive loss:</t>
  </si>
  <si>
    <t>Pension and other postretirement benefits</t>
  </si>
  <si>
    <t>Derivative instruments</t>
  </si>
  <si>
    <t>Total accumulated other comprehensive loss</t>
  </si>
  <si>
    <t>Total shareholders' equity</t>
  </si>
  <si>
    <t>Noncontrolling interests</t>
  </si>
  <si>
    <t>Total equity</t>
  </si>
  <si>
    <t>TOTAL LIABILITIES AND EQUITY</t>
  </si>
  <si>
    <t>Elimination of Parent Company equity interest in subsidiaries.</t>
  </si>
  <si>
    <t>CONSOLIDATING STATEMENT OF CASH FLOWS</t>
  </si>
  <si>
    <t>CASH FLOWS FROM OPERATING ACTIVITIES</t>
  </si>
  <si>
    <t>Net income</t>
  </si>
  <si>
    <t>Depreciation and amortization including nuclear fuel</t>
  </si>
  <si>
    <t>Deferred fuel and purchased power</t>
  </si>
  <si>
    <t>Deferred fuel and purchased power amortization</t>
  </si>
  <si>
    <t>Change in derivative instruments fair value</t>
  </si>
  <si>
    <t>Changes in current assets and liabilities:</t>
  </si>
  <si>
    <t xml:space="preserve">Customer and other receivables </t>
  </si>
  <si>
    <t>Materials, supplies and fossil fuel</t>
  </si>
  <si>
    <t>Other current assets</t>
  </si>
  <si>
    <t xml:space="preserve">Accrued taxes </t>
  </si>
  <si>
    <t>Dividends from (investments in) subsidiaries - net</t>
  </si>
  <si>
    <t>Change in margin and collateral accounts - assets</t>
  </si>
  <si>
    <t>Change in margin and collateral accounts - liabilities</t>
  </si>
  <si>
    <t>Change in unrecognized tax benefits</t>
  </si>
  <si>
    <t>Change in long term income tax receivable</t>
  </si>
  <si>
    <t>Change in other regulatory liabilities</t>
  </si>
  <si>
    <t>Change in other long-term assets</t>
  </si>
  <si>
    <t>Change in other long-term liabilities</t>
  </si>
  <si>
    <t>Net cash flow provided by (used for) operating activities</t>
  </si>
  <si>
    <t>CASH FLOWS FROM INVESTING ACTIVITIES</t>
  </si>
  <si>
    <t>Capital expenditures</t>
  </si>
  <si>
    <t>Contributions in aid of construction</t>
  </si>
  <si>
    <t>Investments in subsidiaries</t>
  </si>
  <si>
    <t>Proceeds from nuclear decommissioning trust sales</t>
  </si>
  <si>
    <t>Investment in nuclear decommissioning trust</t>
  </si>
  <si>
    <t>Net cash flow provided by (used for) investing activities</t>
  </si>
  <si>
    <t>CASH FLOWS FROM FINANCING ACTIVITIES</t>
  </si>
  <si>
    <t>Issuance of long-term debt</t>
  </si>
  <si>
    <t>Repayment of long-term debt</t>
  </si>
  <si>
    <t>Short-term borrowings - net</t>
  </si>
  <si>
    <t>Dividends paid on common stock</t>
  </si>
  <si>
    <t>Common stock equity issuance</t>
  </si>
  <si>
    <t>Distributions to noncontrolling interests</t>
  </si>
  <si>
    <t>Net cash flow provided by (used for) financing activities</t>
  </si>
  <si>
    <t>NET INCREASE (DECREASE) IN CASH AND CASH EQUIVALENTS</t>
  </si>
  <si>
    <t>CASH AND CASH EQUIVALENTS AT BEGINNING OF YEAR</t>
  </si>
  <si>
    <t>CASH AND CASH EQUIVALENTS AT END OF YEAR</t>
  </si>
  <si>
    <t xml:space="preserve">CONSOLIDATED STATEMENTS OF INCOME </t>
  </si>
  <si>
    <t>(DOLLARS AND SHARES IN THOUSANDS, EXCEPT PER SHARE AMOUNTS)</t>
  </si>
  <si>
    <t xml:space="preserve">YEAR ENDED DECEMBER 31, </t>
  </si>
  <si>
    <t>OTHER</t>
  </si>
  <si>
    <t>INCOME FROM CONTINUING OPERATIONS BEFORE INCOME TAXES</t>
  </si>
  <si>
    <t xml:space="preserve">INCOME TAXES </t>
  </si>
  <si>
    <t>INCOME FROM CONTINUING OPERATIONS</t>
  </si>
  <si>
    <t>Income (loss) from discontinued operations - 
     net of income tax expense (benefit) (a)</t>
  </si>
  <si>
    <t>NET INCOME</t>
  </si>
  <si>
    <t xml:space="preserve">NET INCOME ATTRIBUTABLE TO COMMON SHAREHOLDERS </t>
  </si>
  <si>
    <t>WEIGHTED-AVERAGE COMMON SHARES OUTSTANDING - BASIC</t>
  </si>
  <si>
    <t>WEIGHTED-AVERAGE COMMON SHARES OUTSTANDING - DILUTED</t>
  </si>
  <si>
    <t xml:space="preserve">    </t>
  </si>
  <si>
    <t>EARNINGS PER WEIGHTED-AVERAGE COMMON SHARE 
      OUTSTANDING - DILUTED</t>
  </si>
  <si>
    <t>Income from continuing operations</t>
  </si>
  <si>
    <t>Income (loss) from discontinued operations - net of income taxes</t>
  </si>
  <si>
    <t>SunCor</t>
  </si>
  <si>
    <t>Net income attributable to common shareholders</t>
  </si>
  <si>
    <t>DIVIDENDS DECLARED PER SHARE (b)</t>
  </si>
  <si>
    <t xml:space="preserve">(a) </t>
  </si>
  <si>
    <t>Annualized dividends declared per share; 5 dividends declared in 2012.</t>
  </si>
  <si>
    <t xml:space="preserve">CONSOLIDATED BALANCE SHEETS </t>
  </si>
  <si>
    <t xml:space="preserve">Net </t>
  </si>
  <si>
    <t xml:space="preserve">Nuclear fuel, net of accumulated amortization </t>
  </si>
  <si>
    <t>Deferred fuel and purchased power regulatory liability</t>
  </si>
  <si>
    <t>Other regulatory liabilities</t>
  </si>
  <si>
    <t>COMMON STOCK EQUITY</t>
  </si>
  <si>
    <t>Total common stock</t>
  </si>
  <si>
    <t>Accumulated other comprehensive (loss) income:</t>
  </si>
  <si>
    <t>Total accumulated other comprehensive (loss) income</t>
  </si>
  <si>
    <t xml:space="preserve">CONSOLIDATED STATEMENTS OF CASH FLOWS </t>
  </si>
  <si>
    <t>Adjustments to reconcile net income to net cash provided by operating activities:</t>
  </si>
  <si>
    <t>Gain on sale of energy-related products and services business</t>
  </si>
  <si>
    <t>Other current liabilities</t>
  </si>
  <si>
    <t>Change in long-term income tax receivable</t>
  </si>
  <si>
    <t>Net cash flow provided by operating activities</t>
  </si>
  <si>
    <t>Proceeds from sale of energy-related products and services business</t>
  </si>
  <si>
    <t>Proceeds from sale of commercial real estate investments</t>
  </si>
  <si>
    <t>Proceeds from sale of life insurance policies</t>
  </si>
  <si>
    <t>Net cash flow used for investing activities</t>
  </si>
  <si>
    <t>Repayment and reacquisition of long-term debt</t>
  </si>
  <si>
    <t>Net cash flow used for financing activities</t>
  </si>
  <si>
    <t>ARIZONA PUBLIC SERVICE COMPANY</t>
  </si>
  <si>
    <t>CONSOLIDATED STATEMENTS OF INCOME</t>
  </si>
  <si>
    <t>OPERATING REVENUES LESS FUEL AND PURCHASED POWER</t>
  </si>
  <si>
    <t>Electric operating revenues</t>
  </si>
  <si>
    <t xml:space="preserve">Fuel and purchased power </t>
  </si>
  <si>
    <t>Total operating revenues less fuel and purchased power</t>
  </si>
  <si>
    <t>OTHER OPERATING EXPENSES</t>
  </si>
  <si>
    <t xml:space="preserve">Operations and maintenance </t>
  </si>
  <si>
    <t>Income taxes</t>
  </si>
  <si>
    <t>Other taxes</t>
  </si>
  <si>
    <t>INCOME BEFORE INTEREST DEDUCTIONS</t>
  </si>
  <si>
    <t>INTEREST DEDUCTIONS</t>
  </si>
  <si>
    <t>Interest on long-term debt</t>
  </si>
  <si>
    <t>Interest on short-term borrowings</t>
  </si>
  <si>
    <t>Debt discount, premium and expense</t>
  </si>
  <si>
    <t>NET INCOME ATTRIBUTABLE TO COMMON SHAREHOLDER</t>
  </si>
  <si>
    <t>CONSOLIDATED BALANCE SHEETS</t>
  </si>
  <si>
    <t>UTILITY PLANT</t>
  </si>
  <si>
    <t>Nuclear decommissioning trust</t>
  </si>
  <si>
    <t>Investment in debt securities</t>
  </si>
  <si>
    <t>CAPITALIZATION</t>
  </si>
  <si>
    <t>Common stock</t>
  </si>
  <si>
    <t>Additional paid-in capital</t>
  </si>
  <si>
    <t>Accumulated other comprehensive income (loss):</t>
  </si>
  <si>
    <t>Total shareholder equity</t>
  </si>
  <si>
    <t>Long-term debt less current maturities</t>
  </si>
  <si>
    <t>Total capitalization</t>
  </si>
  <si>
    <t>Liabilities from asset retirements</t>
  </si>
  <si>
    <t>Liabilities for pension</t>
  </si>
  <si>
    <t xml:space="preserve">Customer advances </t>
  </si>
  <si>
    <t xml:space="preserve">Deferred income taxes </t>
  </si>
  <si>
    <t xml:space="preserve">Accrued taxes  </t>
  </si>
  <si>
    <t>Changes in collateral and margin accounts - assets</t>
  </si>
  <si>
    <t>Changes in collateral and margin accounts - liabilities</t>
  </si>
  <si>
    <t>Change in regulatory liabilities</t>
  </si>
  <si>
    <t>Changes in unrecognized tax benefits</t>
  </si>
  <si>
    <t xml:space="preserve">Equity infusion </t>
  </si>
  <si>
    <t>LONG-TERM DEBT SCHEDULES</t>
  </si>
  <si>
    <t>TERM LOANS</t>
  </si>
  <si>
    <t>Loan due December 31, 2017</t>
  </si>
  <si>
    <t>Loan due February 20, 2015</t>
  </si>
  <si>
    <t>NOTES PAYABLE</t>
  </si>
  <si>
    <t>OTHER LONG-TERM DEBT</t>
  </si>
  <si>
    <t>LESS CURRENT MATURITIES</t>
  </si>
  <si>
    <t>TOTAL PINNACLE WEST LONG-TERM DEBT LESS CURRENT MATURITIES</t>
  </si>
  <si>
    <t>POLLUTION CONTROL BONDS</t>
  </si>
  <si>
    <t>Due May 1, 2029 with senior notes</t>
  </si>
  <si>
    <t>Due May 1, 2024</t>
  </si>
  <si>
    <t>Due September1, 2024</t>
  </si>
  <si>
    <t>Due September 1, 2024</t>
  </si>
  <si>
    <t xml:space="preserve">Due May 1, 2029 </t>
  </si>
  <si>
    <t>Due October 1, 2029</t>
  </si>
  <si>
    <t>Due November 1, 2033</t>
  </si>
  <si>
    <t>Due June 1, 2034</t>
  </si>
  <si>
    <t>Due April 1, 2038</t>
  </si>
  <si>
    <t>Total pollution control bonds</t>
  </si>
  <si>
    <t>6.50% unsecured notes due March 1, 2012</t>
  </si>
  <si>
    <t>5.80% unsecured notes due June 30, 2014</t>
  </si>
  <si>
    <t>4.65% unsecured notes due May 15, 2015</t>
  </si>
  <si>
    <t>6.25% unsecured notes due August 1, 2016</t>
  </si>
  <si>
    <t>8.75% unsecured notes due March 1, 2019</t>
  </si>
  <si>
    <t>3.35% unsecured notes due June 15, 2024</t>
  </si>
  <si>
    <t>5.625% unsecured notes due May 15, 2033</t>
  </si>
  <si>
    <t>5.50% unsecured notes due September 1, 2035</t>
  </si>
  <si>
    <t>6.875% unsecured notes due August 1, 2036</t>
  </si>
  <si>
    <t>5.05% unsecured notes due September 1, 2041</t>
  </si>
  <si>
    <t>4.50% unsecured notes due April 1, 2042</t>
  </si>
  <si>
    <t>4.70% unsecured notes due January 15, 2044</t>
  </si>
  <si>
    <t>Palo Verde sale leaseback lessor notes</t>
  </si>
  <si>
    <t>Capitalized lease obligation</t>
  </si>
  <si>
    <t>Total other long-term debt</t>
  </si>
  <si>
    <t>Total long-term debt</t>
  </si>
  <si>
    <t>Senior notes</t>
  </si>
  <si>
    <t>Pollution control bonds</t>
  </si>
  <si>
    <t>Total current maturities</t>
  </si>
  <si>
    <t>TOTAL APS LONG-TERM DEBT LESS CURRENT MATURITIES</t>
  </si>
  <si>
    <t>WEIGHTED-AVERAGE INTEREST RATE ON LONG-TERM DEBT AT YEAR-END</t>
  </si>
  <si>
    <t>EL DORADO INVESTMENT COMPANY - FINANCIAL HIGHLIGHTS</t>
  </si>
  <si>
    <t>Investments</t>
  </si>
  <si>
    <t>Cash and other assets</t>
  </si>
  <si>
    <t>Total liabilities</t>
  </si>
  <si>
    <t>Shareholders' equity</t>
  </si>
  <si>
    <t>PINNACLE WEST - STOCK PRICE HISTORY</t>
  </si>
  <si>
    <t xml:space="preserve">High </t>
  </si>
  <si>
    <t xml:space="preserve">Low </t>
  </si>
  <si>
    <t>Close</t>
  </si>
  <si>
    <t>BOOK VALUE PER SHARE</t>
  </si>
  <si>
    <t>(DOLLARS PER SHARE)</t>
  </si>
  <si>
    <t>Parent Company</t>
  </si>
  <si>
    <t>COMMON SHARES OUTSTANDING AT YEAR-END - BASIC</t>
  </si>
  <si>
    <t>EARNINGS PER SHARE - DILUTED</t>
  </si>
  <si>
    <t>Income (loss) from discontinued operations - net (a)</t>
  </si>
  <si>
    <t>Net Income</t>
  </si>
  <si>
    <t>Less: Net income (loss) attributable to noncontrolling interests</t>
  </si>
  <si>
    <t>Net of income tax expense (benefit) for respective period.</t>
  </si>
  <si>
    <t>ON-GOING EARNINGS PER SHARE - DILUTED</t>
  </si>
  <si>
    <t>Adjustments:</t>
  </si>
  <si>
    <t>Loss (income) from discontinued operations</t>
  </si>
  <si>
    <t>On-going earnings</t>
  </si>
  <si>
    <t>NON-GAAP FINANCIAL INFORMATION</t>
  </si>
  <si>
    <t>In this report, we refer to "on-going earnings”, a non-GAAP financial measure as defined in accordance with Securities and Exchange Commission rules.  We believe on-going earnings provide investors with a useful indicator of our results that is comparable among periods because it excludes the effects of unusual items that may occur on an irregular basis.  Investors should note that non-GAAP financial measures involve judgments by management, including whether an item is classified as an unusual item.  We use on-going earnings, or similar concepts, to measure our performance internally in reports for management.  Reconciliations of on-going earnings to our net income attributable to common shareholders are included above.</t>
  </si>
  <si>
    <t>2.20% unsecured notes due January 15, 2020</t>
  </si>
  <si>
    <t>3.15% unsecured notes due May 15, 2025</t>
  </si>
  <si>
    <t>4.35% unsecured notes due November 15, 2045</t>
  </si>
  <si>
    <t>APS Term Loan</t>
  </si>
  <si>
    <t>Unamortized debt costs, discount and premium</t>
  </si>
  <si>
    <t>YEAR ENDED DECEMBER 31, 2015</t>
  </si>
  <si>
    <t>CUSTOMER DATA</t>
  </si>
  <si>
    <t>CUSTOMERS - AVERAGE</t>
  </si>
  <si>
    <t>Residential</t>
  </si>
  <si>
    <t>Commercial</t>
  </si>
  <si>
    <t>Industrial</t>
  </si>
  <si>
    <t>Irrigation</t>
  </si>
  <si>
    <t>Total retail</t>
  </si>
  <si>
    <t>Sales for resale</t>
  </si>
  <si>
    <t>Total average customers</t>
  </si>
  <si>
    <t>INCREASE OVER PRIOR YEAR</t>
  </si>
  <si>
    <t>CUSTOMERS - END OF YEAR</t>
  </si>
  <si>
    <t>Total end of year customers</t>
  </si>
  <si>
    <t>LOADS AND RESOURCES AT PEAK</t>
  </si>
  <si>
    <t>PEAK LOAD (kW)</t>
  </si>
  <si>
    <t>Actual</t>
  </si>
  <si>
    <t>Weather-normalized</t>
  </si>
  <si>
    <t>Increase (decrease) vs. prior year</t>
  </si>
  <si>
    <t>FIRM POWER SALES (kW)</t>
  </si>
  <si>
    <t>RESOURCES AVAILABLE AT PEAK (kW)</t>
  </si>
  <si>
    <t>Generating capacity</t>
  </si>
  <si>
    <t>Purchase power contracts (a)</t>
  </si>
  <si>
    <t>Total resources</t>
  </si>
  <si>
    <t>RESERVE MARGIN</t>
  </si>
  <si>
    <t>ANNUAL LOAD FACTOR - NET</t>
  </si>
  <si>
    <t>Including firm seasonal purchases and unit-contingent purchases.</t>
  </si>
  <si>
    <t>FINANCIAL STATISTICS</t>
  </si>
  <si>
    <t>YEAR ENDED DECEMBER 31,</t>
  </si>
  <si>
    <t>Non-cash income as percent of earnings (a)</t>
  </si>
  <si>
    <t>Net cash flow as percent of capital expenditures (b)</t>
  </si>
  <si>
    <t>Non-cash income includes capitalized interest, AFUDC equity, deferred fuel costs and other significant items resulting from regulatory orders.</t>
  </si>
  <si>
    <t>Includes recovery of fuel costs through various PSA adjustors and surcharges, as well as base rates.</t>
  </si>
  <si>
    <t>CAPITALIZATION RATIOS</t>
  </si>
  <si>
    <t>Long-term debt excluding current maturities</t>
  </si>
  <si>
    <t xml:space="preserve">Current maturities of long-term debt </t>
  </si>
  <si>
    <t>Short-term debt</t>
  </si>
  <si>
    <t xml:space="preserve">    Total debt</t>
  </si>
  <si>
    <t>Common equity</t>
  </si>
  <si>
    <t xml:space="preserve">    Total capitalization</t>
  </si>
  <si>
    <t>Adjusted debt as percent of total capital (a)</t>
  </si>
  <si>
    <t>Debt adjusted to include purchase power agreements and other imputed debt.</t>
  </si>
  <si>
    <t>ELECTRIC OPERATING REVENUE ANALYSIS</t>
  </si>
  <si>
    <t>REGULATED ELECTRICITY SEGMENT</t>
  </si>
  <si>
    <t>Retail sales</t>
  </si>
  <si>
    <t xml:space="preserve">Residential </t>
  </si>
  <si>
    <t>Wholesale revenue on delivered electricity</t>
  </si>
  <si>
    <t>Traditional contracts</t>
  </si>
  <si>
    <t>Off-system sales</t>
  </si>
  <si>
    <t>Native load hedge liquidation</t>
  </si>
  <si>
    <t>Transmission for others</t>
  </si>
  <si>
    <t>Other miscellaneous services</t>
  </si>
  <si>
    <t>Total electric operating revenues</t>
  </si>
  <si>
    <t>INCREASE (DECREASE) VS. PRIOR YEAR</t>
  </si>
  <si>
    <t>Retail revenues</t>
  </si>
  <si>
    <t>AVERAGE RETAIL REVENUE PER KWH</t>
  </si>
  <si>
    <t>¢</t>
  </si>
  <si>
    <t>REVENUE PER AVERAGE CUSTOMER (dollars)</t>
  </si>
  <si>
    <t>Commercial and industrial</t>
  </si>
  <si>
    <t>ELECTRIC SALES ANALYSIS</t>
  </si>
  <si>
    <t>ELECTRIC SALES (MWH)</t>
  </si>
  <si>
    <t xml:space="preserve">Wholesale electricity delivered    </t>
  </si>
  <si>
    <t xml:space="preserve">Retail load hedge management </t>
  </si>
  <si>
    <t>Total wholesale</t>
  </si>
  <si>
    <t>Total electric sales</t>
  </si>
  <si>
    <t xml:space="preserve">INCREASE (DECREASE) VS. PRIOR YEAR </t>
  </si>
  <si>
    <t>ANNUAL USE PER AVERAGE CUSTOMER (KWH)</t>
  </si>
  <si>
    <t>SOURCE AND DISPOSITION OF ELECTRIC ENERGY AND ENERGY FUEL MIX</t>
  </si>
  <si>
    <t>SOURCE OF ENERGY (MWH)</t>
  </si>
  <si>
    <t>Steam generation</t>
  </si>
  <si>
    <t>Nuclear</t>
  </si>
  <si>
    <t>Coal</t>
  </si>
  <si>
    <t>Gas</t>
  </si>
  <si>
    <t>Combustion turbines</t>
  </si>
  <si>
    <t xml:space="preserve">Gas </t>
  </si>
  <si>
    <t>Oil</t>
  </si>
  <si>
    <t>Combined cycle</t>
  </si>
  <si>
    <t>Renewables</t>
  </si>
  <si>
    <t>Solar</t>
  </si>
  <si>
    <t>Total generation</t>
  </si>
  <si>
    <t>Purchased power (a)</t>
  </si>
  <si>
    <t>Firm load</t>
  </si>
  <si>
    <t>Marketing and trading</t>
  </si>
  <si>
    <t>Total purchased power</t>
  </si>
  <si>
    <t>Total source of energy</t>
  </si>
  <si>
    <t>DISPOSITION OF ENERGY (MWH)</t>
  </si>
  <si>
    <t xml:space="preserve">Sales to ultimate customers </t>
  </si>
  <si>
    <t>Sales for resale (a)</t>
  </si>
  <si>
    <t>Losses and company use</t>
  </si>
  <si>
    <t>Total disposition of energy</t>
  </si>
  <si>
    <t xml:space="preserve">ENERGY FUEL MIX </t>
  </si>
  <si>
    <t xml:space="preserve">Nuclear </t>
  </si>
  <si>
    <t>Gas and oil</t>
  </si>
  <si>
    <t>Purchased power and interchange - net</t>
  </si>
  <si>
    <t xml:space="preserve">Total </t>
  </si>
  <si>
    <t>Purchased power and sales for resale include interchange purchases and sales, respectively.</t>
  </si>
  <si>
    <t>POWER SUPPLY ADJUSTOR ("PSA")</t>
  </si>
  <si>
    <t>Deferred fuel and purchased power regulatory asset (liability) - beginning of year</t>
  </si>
  <si>
    <t>Deferred fuel and purchased power costs - current period</t>
  </si>
  <si>
    <t>Regulatory disallowance</t>
  </si>
  <si>
    <t>Interest on deferred fuel</t>
  </si>
  <si>
    <t>Amounts recovered through revenues</t>
  </si>
  <si>
    <t>Deferred fuel and purchased power regulatory asset (liability) - end of year</t>
  </si>
  <si>
    <t xml:space="preserve">GENERATION RESOURCES </t>
  </si>
  <si>
    <t>(NET ACCREDITED CAPACITY)</t>
  </si>
  <si>
    <t>IN SERVICE AS OF DECEMBER 31, 2015</t>
  </si>
  <si>
    <t>Location</t>
  </si>
  <si>
    <t>Ownership or 
Interest (a)</t>
  </si>
  <si>
    <t>Number 
of Units</t>
  </si>
  <si>
    <t>APS 
Share (MW)</t>
  </si>
  <si>
    <t>Palo Verde Nuclear Generating Station
Units 1, 2 and 3 Ownership</t>
  </si>
  <si>
    <t>NUCLEAR-FUELED STEAM PLANT</t>
  </si>
  <si>
    <t>Arizona Public Service Company*</t>
  </si>
  <si>
    <t>Palo Verde Nuclear Generating Station Units 1, 2 and 3 (a)</t>
  </si>
  <si>
    <t>Wintersburg, Arizona</t>
  </si>
  <si>
    <t>Salt River Project</t>
  </si>
  <si>
    <t>El Paso Electric Company</t>
  </si>
  <si>
    <t>COAL-FUELED STEAM PLANTS</t>
  </si>
  <si>
    <t>Southern California Edison</t>
  </si>
  <si>
    <t>Four Corners Units 4 and 5 (b)</t>
  </si>
  <si>
    <t>Farmington, New Mexico</t>
  </si>
  <si>
    <t>PNM Resources</t>
  </si>
  <si>
    <t>Joseph City, Arizona</t>
  </si>
  <si>
    <t>Southern California Public Power Authority</t>
  </si>
  <si>
    <t>Navajo Generating Station Units 1, 2 and 3</t>
  </si>
  <si>
    <t>Page, Arizona</t>
  </si>
  <si>
    <t>L.A. Department of Water and Power</t>
  </si>
  <si>
    <t>GAS- OR OIL-FUELED STEAM PLANTS</t>
  </si>
  <si>
    <t>Four Corners
Units 4 and 5 Ownership</t>
  </si>
  <si>
    <t>Ocotillo</t>
  </si>
  <si>
    <t>Tempe, Arizona</t>
  </si>
  <si>
    <t xml:space="preserve"> GAS- OR OIL-FUELED COMBUSTION TURBINES</t>
  </si>
  <si>
    <t>Sundance</t>
  </si>
  <si>
    <t>Casa Grande, Arizona</t>
  </si>
  <si>
    <t>Public Service Company of New Mexico</t>
  </si>
  <si>
    <t>Yucca</t>
  </si>
  <si>
    <t>Yuma, Arizona</t>
  </si>
  <si>
    <t>West Phoenix</t>
  </si>
  <si>
    <t>Phoenix, Arizona</t>
  </si>
  <si>
    <t>Tucson Electric Power</t>
  </si>
  <si>
    <t>Saguaro</t>
  </si>
  <si>
    <t>Red Rock, Arizona</t>
  </si>
  <si>
    <t>Douglas</t>
  </si>
  <si>
    <t>Douglas, Arizona</t>
  </si>
  <si>
    <t>Navajo Generating Station
Units 1, 2 and 3 Ownership</t>
  </si>
  <si>
    <t>GAS- OR OIL-FUELED COMBINED CYCLE PLANT</t>
  </si>
  <si>
    <t xml:space="preserve">Redhawk </t>
  </si>
  <si>
    <t>Arlington, Arizona</t>
  </si>
  <si>
    <t>U.S. Bureau of Reclamation</t>
  </si>
  <si>
    <t xml:space="preserve">West Phoenix </t>
  </si>
  <si>
    <t xml:space="preserve">Phoenix, Arizona </t>
  </si>
  <si>
    <t>Salt River Project*</t>
  </si>
  <si>
    <t xml:space="preserve">SOLAR GENERATION </t>
  </si>
  <si>
    <t>Arizona Public Service Company</t>
  </si>
  <si>
    <t>Hyder, Arizona</t>
  </si>
  <si>
    <t>NV Energy</t>
  </si>
  <si>
    <t>Foothills</t>
  </si>
  <si>
    <t>Paloma</t>
  </si>
  <si>
    <t>Gila Bend, Arizona</t>
  </si>
  <si>
    <t>Cotton Center</t>
  </si>
  <si>
    <t>* Plant Operator</t>
  </si>
  <si>
    <t>Gila Bend</t>
  </si>
  <si>
    <t>Chino Valley</t>
  </si>
  <si>
    <t>Chino Valley, Arizona</t>
  </si>
  <si>
    <t>Luke Air Force Base</t>
  </si>
  <si>
    <t>Glendale, AZ</t>
  </si>
  <si>
    <t>Buckeye, AZ</t>
  </si>
  <si>
    <t xml:space="preserve">Various </t>
  </si>
  <si>
    <t>Multiple Arizona Facilities</t>
  </si>
  <si>
    <t>TOTAL</t>
  </si>
  <si>
    <t>APS owns about 17% of Palo Verde Unit 2 and leases about 12.1% of Unit 2, resulting in a 29.1% combined ownership and leasehold interest in Unit 2.</t>
  </si>
  <si>
    <t>Four Corners Unit 1,2,3 retired as of December 31, 2013.</t>
  </si>
  <si>
    <t>POWER PLANT OPERATING PERFORMANCE</t>
  </si>
  <si>
    <t>NUCLEAR (NET CAPACITY FACTORS)</t>
  </si>
  <si>
    <t>Palo Verde Unit 1</t>
  </si>
  <si>
    <t>Palo Verde Unit 2</t>
  </si>
  <si>
    <t>Palo Verde Unit 3</t>
  </si>
  <si>
    <t>Palo Verde site average</t>
  </si>
  <si>
    <t>COAL (NET CAPACITY FACTORS)</t>
  </si>
  <si>
    <t>Four Corners</t>
  </si>
  <si>
    <t>Cholla</t>
  </si>
  <si>
    <t>Navajo</t>
  </si>
  <si>
    <t>Total coal average</t>
  </si>
  <si>
    <t>GAS/OIL (NET CAPACITY FACTORS)</t>
  </si>
  <si>
    <t>Redhawk</t>
  </si>
  <si>
    <t>Other (a)</t>
  </si>
  <si>
    <t>Total gas/oil average</t>
  </si>
  <si>
    <t>GAS/OIL (EQUIVALENT AVAILABILITY FACTORS)</t>
  </si>
  <si>
    <t xml:space="preserve">Includes Ocotillo, Saguaro, Sundance, Yucca, and Douglas. </t>
  </si>
  <si>
    <t>RATE REGULATION</t>
  </si>
  <si>
    <t>DETAILED INFORMATION ON REGULATORY MATTERS</t>
  </si>
  <si>
    <t>Adjustment Mechanisms</t>
  </si>
  <si>
    <t>Lost Fixed Cost Recovery (LFCR)</t>
  </si>
  <si>
    <t>Regulatory developments are discussed in detail in a number of sections of the 2015 Annual Report on Form 10-K for Pinnacle West and APS. See "Competitive Environment and Regulatory Oversight" in Item 1; "Key Financial Drivers" in Management's Discussion and Analysis of Financial Condition and Results of Operations in Item 7; and Note 3 of Notes to Consolidated Financial Statements, "Regulatory Matters," in Item 8.</t>
  </si>
  <si>
    <t>APS has received supportive regulatory decisions that allow for more timely recovery of certain costs through the following recovery mechanisms.</t>
  </si>
  <si>
    <t>The LFCR mechanism permits APS to recover on an after-the-fact basis a portion of its fixed costs that would otherwise have been collected by APS in the kWh sales lost due to APS energy efficiency programs and to distributed generation such as rooftop solar arrays. The fixed costs recoverable by the LFCR mechanism were established in the 2012 Settlement Agreement and amount to approximately 3.1 cents per residential kWh lost and 2.3 cents per non-residential kWh lost. The LFCR adjustment has a year-over-year cap of 1% of retail revenues. Any amounts left unrecovered in a particular year because of this cap can be carried over for recovery in a future year. The kWh’s lost from energy efficiency are based on a third-party evaluation of APS’s energy efficiency programs. Distributed generation sales losses are determined from the metered output from the distributed generation units or if metering is unavailable, through accepted estimating techniques.</t>
  </si>
  <si>
    <t>Power Supply Adjustor (PSA)</t>
  </si>
  <si>
    <t>The PSA was initially approved by the ACC in 2005 and most recently modified in 2012.  The mechanism provides for the adjustment of retail rates to reflect variations in retail fuel and purchased power costs, subject to specified parameters and procedures.  See page 24 for a summary of historical PSA balances and activity.</t>
  </si>
  <si>
    <t>STATE REGULATION</t>
  </si>
  <si>
    <t>The Arizona Corporation Commission (ACC) regulates APS's retail electric rates and its issuance of securities. The ACC also must approve any transfer of APS's property used to provide retail electric service and must approve or receive prior notification of certain transactions between APS, Pinnacle West and their respective affiliates.</t>
  </si>
  <si>
    <t>Deferrals – Beginning July 1, 2012, APS defers for recovery or refund 100% of the difference between actual retail fuel and purchased power costs (as defined) and the Base Fuel Rate.  From April 2005 through June 2012, APS deferred 90% of the difference between actual retail fuel and purchased power costs (as defined) and the Base Fuel Rate.  The table below summarizes the Base Fuel Rates (per kWh):</t>
  </si>
  <si>
    <t>Environmental Improvement Surcharge (EIS)</t>
  </si>
  <si>
    <t>ACC Organization</t>
  </si>
  <si>
    <t>Modified in 2012, the ACC approved APS's Environmental Improvement Surcharge to allow for the recovery of carrying costs for capital expenditures associated with government-mandated environmental controls, subject to an existing cents per kWh cap on cost recovery that could produce up to approximately $5 million in revenues annually.</t>
  </si>
  <si>
    <t xml:space="preserve">The ACC consists of five elected commissioners with staggered terms.  The terms are four years each, with a limit of two consecutive terms in office.  Mid-term vacancies (due to resignation, etc.) are filled by appointment of the Governor to serve until the next general election. </t>
  </si>
  <si>
    <t>Effective Dates</t>
  </si>
  <si>
    <t>Base Fuel Rate</t>
  </si>
  <si>
    <t>July 2012 - Present</t>
  </si>
  <si>
    <t>January 2010 - June 2012</t>
  </si>
  <si>
    <t>January 2007 - December 2009</t>
  </si>
  <si>
    <t>Commissioner</t>
  </si>
  <si>
    <t>Current Term</t>
  </si>
  <si>
    <t>April 2005 - June 2007</t>
  </si>
  <si>
    <t xml:space="preserve">Commissioner </t>
  </si>
  <si>
    <t>Since</t>
  </si>
  <si>
    <t>Expires</t>
  </si>
  <si>
    <t>FEDERAL REGULATION</t>
  </si>
  <si>
    <t xml:space="preserve"> January 2015</t>
  </si>
  <si>
    <t>January 2019</t>
  </si>
  <si>
    <t>Recovery – The PSA rate is adjusted annually each February 1 (unless otherwise approved by the ACC).  The PSA rate includes (a) a “Forward Component,” under which APS recovers or refunds differences between expected fuel and purchased power costs for the upcoming calendar year and those embedded in the Base Fuel Rate; (b) a “Historical Component,” under which differences between actual fuel and purchased power costs and those recovered through the combination of the Base Fuel Rate and the Forward Component are recovered during the next PSA Year; and (c) a “Transition Component,” under which APS may seek mid-year PSA rate changes due to large variances between actual fuel and purchased power costs and the combination of the Base Fuel Rate and the Forward Component.</t>
  </si>
  <si>
    <t xml:space="preserve">APS is subject to regulation by the U.S. Federal Energy Regulatory Commission (FERC) in certain matters which include wholesale power sales and transmission services. The FERC is composed of five commissioners who are appointed by the President, approved by Congress and serve five-year terms. </t>
  </si>
  <si>
    <t>Bob Stump (Rep.)</t>
  </si>
  <si>
    <t xml:space="preserve"> January 2009</t>
  </si>
  <si>
    <t>January 2017</t>
  </si>
  <si>
    <t>Bob Burns (Rep.)</t>
  </si>
  <si>
    <t xml:space="preserve"> January 2013</t>
  </si>
  <si>
    <t>Tom Forese (Rep.)</t>
  </si>
  <si>
    <t>Andy Tobin (Rep.)</t>
  </si>
  <si>
    <t xml:space="preserve"> January 2016</t>
  </si>
  <si>
    <t>The FERC continues to address issues related to standard market design for wholesale markets, regional transmission organizations to support non-discriminatory markets, and other issues related to restructuring wholesale power markets. APS is an active participant in these proceedings.</t>
  </si>
  <si>
    <t>(a) Term-limited</t>
  </si>
  <si>
    <t>Test Period</t>
  </si>
  <si>
    <t>A historical test period has been used in rate cases; however, the ACC has discretion to consider matters subsequent to the end of the historical year.</t>
  </si>
  <si>
    <t>Formula Transmission Tariff and Retail Transmission Cost Adjustor</t>
  </si>
  <si>
    <t>Renewable Energy Standard (RES)</t>
  </si>
  <si>
    <t xml:space="preserve">In July 2008, FERC approved an Open Access Transmission Tariff for APS to move from fixed rates to a formula rate-setting methodology in order to more accurately reflect and recover the costs that APS incurs in providing transmission services.  A large portion of the rate represents charges for transmission services to serve APS’s retail customers (Retail Transmission Charges).  In order to recover the Retail Transmission Charges, APS was previously required to file an application with, and obtain approval from, the ACC to reflect changes in Retail Transmission Charges through the TCA. Under the terms of the 2012 Settlement Agreement, however, an adjustment to rates to recover the Retail Transmission Charges will be made annually each June 1 and will go into effect automatically. The formula rate is updated each year effective June 1 on the basis of APS’s actual cost of service, as disclosed in APS’s FERC Form 1 report for the previous fiscal year.  </t>
  </si>
  <si>
    <t>Retail Rate Changes (Excluding Adjustors)</t>
  </si>
  <si>
    <t>The table below includes APS's retail rate changes since 2010 (dollars in millions):</t>
  </si>
  <si>
    <t>Annual</t>
  </si>
  <si>
    <t>Type</t>
  </si>
  <si>
    <t>Effective Date</t>
  </si>
  <si>
    <t>Revenue</t>
  </si>
  <si>
    <t>TCA Adjustor</t>
  </si>
  <si>
    <t>Base Rate Increase</t>
  </si>
  <si>
    <t>PSA Annual Adjustor</t>
  </si>
  <si>
    <r>
      <t>Demand Side Management Adjustment Clause</t>
    </r>
    <r>
      <rPr>
        <i/>
        <sz val="10"/>
        <rFont val="Arial"/>
        <family val="2"/>
      </rPr>
      <t xml:space="preserve"> </t>
    </r>
    <r>
      <rPr>
        <b/>
        <i/>
        <sz val="10"/>
        <rFont val="Arial"/>
        <family val="2"/>
      </rPr>
      <t>(DSMAC)</t>
    </r>
  </si>
  <si>
    <t>Each year, APS submits an annual energy efficiency implementation plan, including estimated amounts for program costs, for review by and approval of the ACC.  In order to recover these estimated amounts for use on certain demand-side management programs, a surcharge is added to customer bills similar to that described above under the RES.  The DSMAC surcharge allows for the recovery of energy efficiency program expenses and any earned incentives.</t>
  </si>
  <si>
    <t>The table below summarizes APS's transmission rate changes:</t>
  </si>
  <si>
    <t>Annual Increase ($ Millions)</t>
  </si>
  <si>
    <t>Retail Portion</t>
  </si>
  <si>
    <t>Wholesale Portion</t>
  </si>
  <si>
    <t>(a) Adjustor or surcharge has expired.</t>
  </si>
  <si>
    <t>Transmission Cost Adjustor (TCA)</t>
  </si>
  <si>
    <t>June 1, 2015</t>
  </si>
  <si>
    <t>APS recovers changes in charges for transmission services to serve retail customers through the TCA.  See “Federal Regulation” for additional details on FERC formula-based rates and the TCA.</t>
  </si>
  <si>
    <t>SHAREHOLDER INFORMATION</t>
  </si>
  <si>
    <t>STOCK LISTING</t>
  </si>
  <si>
    <t>ANNUAL MEETING OF SHAREHOLDERS</t>
  </si>
  <si>
    <t>FORM 10-K</t>
  </si>
  <si>
    <t>Ticker symbol: PNW on</t>
  </si>
  <si>
    <t>Wednesday, May 18, 2016 at 10:30 a.m. (MST)</t>
  </si>
  <si>
    <t xml:space="preserve">Pinnacle West's 2015 Annual Report on Form 10-K </t>
  </si>
  <si>
    <t>New York Stock Exchange</t>
  </si>
  <si>
    <t>Heard Museum</t>
  </si>
  <si>
    <t xml:space="preserve">filed with the Securities and Exchange Commission </t>
  </si>
  <si>
    <t>2301 North Central Avenue</t>
  </si>
  <si>
    <t xml:space="preserve">is available on our website or by writing to the </t>
  </si>
  <si>
    <t>Phoenix, Arizona 85004-1323</t>
  </si>
  <si>
    <t>Office of the Secretary.</t>
  </si>
  <si>
    <t>CORPORATE HEADQUARTERS</t>
  </si>
  <si>
    <t>400 North 5th Street</t>
  </si>
  <si>
    <t>Phoenix, Arizona 85004</t>
  </si>
  <si>
    <t>INVESTORS ADVANTAGE PLAN AND</t>
  </si>
  <si>
    <t>CORPORATE RESPONSIBILITY REPORT</t>
  </si>
  <si>
    <t>Mailing address:</t>
  </si>
  <si>
    <t>SHAREHOLDER ACCOUNT INFORMATION</t>
  </si>
  <si>
    <t>The Pinnacle West Corporate Responsibility</t>
  </si>
  <si>
    <t>P.O. Box 53999</t>
  </si>
  <si>
    <t>Pinnacle West offers a direct stock</t>
  </si>
  <si>
    <t>Report is available on our Web site.</t>
  </si>
  <si>
    <t>Phoenix, Arizona 85072-3999</t>
  </si>
  <si>
    <t>purchase plan. Any interested investor</t>
  </si>
  <si>
    <t>Main telephone number:</t>
  </si>
  <si>
    <t>may purchase Pinnacle West common</t>
  </si>
  <si>
    <t>(602) 250-1000</t>
  </si>
  <si>
    <t>stock through the Investors Advantage</t>
  </si>
  <si>
    <t>INVESTOR RELATIONS CONTACTS</t>
  </si>
  <si>
    <t>Plan. Features of the Plan include a variety</t>
  </si>
  <si>
    <t>Paul J. Mountain, CFA, Director</t>
  </si>
  <si>
    <t>of options for reinvesting dividends, direct</t>
  </si>
  <si>
    <t>(602) 250-4952</t>
  </si>
  <si>
    <t>CORPORATE WEBSITE</t>
  </si>
  <si>
    <t xml:space="preserve">deposit of cash dividends, automatic monthly </t>
  </si>
  <si>
    <t>pinnaclewest.com</t>
  </si>
  <si>
    <t xml:space="preserve">investment, certificate safekeeping and </t>
  </si>
  <si>
    <t>Chalese Haraldsen</t>
  </si>
  <si>
    <t>more. An Investor Advantage Plan</t>
  </si>
  <si>
    <t>(602) 250-5643</t>
  </si>
  <si>
    <t>prospectus and enrollment materials</t>
  </si>
  <si>
    <t>TRANSFER AGENT AND REGISTRAR</t>
  </si>
  <si>
    <t>may be obtained by calling Computershare at</t>
  </si>
  <si>
    <t>ASSOCIATION FOR INVESTORS</t>
  </si>
  <si>
    <t>Computershare</t>
  </si>
  <si>
    <t xml:space="preserve">(800) 457-2983; at Computershare's website - </t>
  </si>
  <si>
    <t>The Arizona Investment Council represents</t>
  </si>
  <si>
    <r>
      <t xml:space="preserve">P.O. Box </t>
    </r>
    <r>
      <rPr>
        <sz val="10"/>
        <rFont val="Arial"/>
        <family val="2"/>
      </rPr>
      <t>43078</t>
    </r>
  </si>
  <si>
    <t>computershare.com/investor; or by writing to:</t>
  </si>
  <si>
    <t>the interests of investors in Arizona utilities.</t>
  </si>
  <si>
    <r>
      <t>Providence, Rhode Island 02940-30</t>
    </r>
    <r>
      <rPr>
        <sz val="10"/>
        <rFont val="Arial"/>
        <family val="2"/>
      </rPr>
      <t>78</t>
    </r>
  </si>
  <si>
    <t>If interested, send your name and address to:</t>
  </si>
  <si>
    <t>(800) 457-2983</t>
  </si>
  <si>
    <r>
      <t>P.O. Box 430</t>
    </r>
    <r>
      <rPr>
        <sz val="10"/>
        <rFont val="Arial"/>
        <family val="2"/>
      </rPr>
      <t>78</t>
    </r>
  </si>
  <si>
    <t>Arizona Investment Council</t>
  </si>
  <si>
    <t>computershare.com/investor</t>
  </si>
  <si>
    <t>2100 North Central Avenue #210</t>
  </si>
  <si>
    <t>(602) 257-9200</t>
  </si>
  <si>
    <t>SHAREHOLDER ADMINISTRATIVE</t>
  </si>
  <si>
    <t>arizonaaic.org</t>
  </si>
  <si>
    <t>INFORMATION</t>
  </si>
  <si>
    <t>Company contact:</t>
  </si>
  <si>
    <t>Jacqueline Patterson</t>
  </si>
  <si>
    <t>(602) 250-5511</t>
  </si>
  <si>
    <t>jacqueline.patterson@pinnaclewest.com</t>
  </si>
  <si>
    <t>CONSOLIDATED STATISTICS BY QUARTER</t>
  </si>
  <si>
    <t>Quarters may not sum due to rounding</t>
  </si>
  <si>
    <t>1st Qtr</t>
  </si>
  <si>
    <t>2nd Qtr</t>
  </si>
  <si>
    <t>3rd Qtr</t>
  </si>
  <si>
    <t>4th Qtr</t>
  </si>
  <si>
    <t>Increase
(Decrease)
vs. 2014</t>
  </si>
  <si>
    <t>EARNINGS CONTRIBUTION BY SUBSIDIARY</t>
  </si>
  <si>
    <t>(DOLLARS IN MILLIONS)</t>
  </si>
  <si>
    <t>Arizona Public Service</t>
  </si>
  <si>
    <t>Less: Net Income Attributable to Noncontrolling Interests</t>
  </si>
  <si>
    <t>Net Income Attributable to Common Shareholders</t>
  </si>
  <si>
    <t xml:space="preserve">     </t>
  </si>
  <si>
    <t>EARNINGS PER SHARE BY SUBSIDIARY -  DILUTED</t>
  </si>
  <si>
    <t>COMMON SHARES OUTSTANDING</t>
  </si>
  <si>
    <t>(THOUSANDS)</t>
  </si>
  <si>
    <t>Average - Diluted</t>
  </si>
  <si>
    <t>End of Period</t>
  </si>
  <si>
    <t>ELECTRIC OPERATING REVENUES</t>
  </si>
  <si>
    <t>Retail</t>
  </si>
  <si>
    <t>Business</t>
  </si>
  <si>
    <t xml:space="preserve">Off-system sales </t>
  </si>
  <si>
    <t>ELECTRIC SALES (GWH)</t>
  </si>
  <si>
    <t>Wholesale electricity delivered</t>
  </si>
  <si>
    <t>Retail load hedge management</t>
  </si>
  <si>
    <t xml:space="preserve">AVERAGE ELECTRIC CUSTOMERS </t>
  </si>
  <si>
    <t>Retail customers</t>
  </si>
  <si>
    <t>Wholesale customers</t>
  </si>
  <si>
    <t>Total customers</t>
  </si>
  <si>
    <t>Total customer growth (% over prior year)</t>
  </si>
  <si>
    <t>RETAIL SALES (GWH) - WEATHER NORMALIZED</t>
  </si>
  <si>
    <t>Retail sales (GWH) (% over prior year)</t>
  </si>
  <si>
    <t xml:space="preserve">RETAIL USAGE (KWh/Average Customer)  </t>
  </si>
  <si>
    <t>RETAIL USAGE - WEATHER NORMALIZED (KWh/Average Customer)</t>
  </si>
  <si>
    <t>ELECTRICITY DEMAND (MW)</t>
  </si>
  <si>
    <t xml:space="preserve">Native load peak demand </t>
  </si>
  <si>
    <t>WEATHER INDICATORS - RESIDENTIAL</t>
  </si>
  <si>
    <t>Cooling degree-days</t>
  </si>
  <si>
    <t>Heating degree-days</t>
  </si>
  <si>
    <t>Average humidity</t>
  </si>
  <si>
    <t>ENERGY SOURCES (GWH)</t>
  </si>
  <si>
    <t>Generation production</t>
  </si>
  <si>
    <t>Gas, oil and other</t>
  </si>
  <si>
    <t>Total generation production</t>
  </si>
  <si>
    <t>Purchased power</t>
  </si>
  <si>
    <t>Total energy sources</t>
  </si>
  <si>
    <t>POWER PLANT PERFORMANCE</t>
  </si>
  <si>
    <t>Capacity Factors</t>
  </si>
  <si>
    <t>System average</t>
  </si>
  <si>
    <t>ECONOMIC INDICATORS</t>
  </si>
  <si>
    <t>Building Permits (a)</t>
  </si>
  <si>
    <t>Metro Phoenix</t>
  </si>
  <si>
    <t>Arizona Job Growth (b)</t>
  </si>
  <si>
    <t>Payroll job growth (% over prior year)</t>
  </si>
  <si>
    <t>Unemployment rate (%, seasonally adjusted)</t>
  </si>
  <si>
    <t>2015 STATISTICAL REPORT FOR FINANCIAL ANALYSIS</t>
  </si>
  <si>
    <t xml:space="preserve">TABLE OF CONTENTS </t>
  </si>
  <si>
    <t>4-6</t>
  </si>
  <si>
    <t>FINANCIAL STATEMENTS</t>
  </si>
  <si>
    <t>Pinnacle West Capital Corporation</t>
  </si>
  <si>
    <t>Consolidating Statement of Income</t>
  </si>
  <si>
    <t>Consolidating Balance Sheet - Assets</t>
  </si>
  <si>
    <t>Consolidating Balance Sheet - Liabilities and Equity</t>
  </si>
  <si>
    <t>Consolidating Statement of Cash Flows</t>
  </si>
  <si>
    <t>Consolidated Statements of Income - 5 Yr.</t>
  </si>
  <si>
    <t>Consolidated Balance Sheets - Assets - 5 Yr.</t>
  </si>
  <si>
    <t>Consolidated Balance Sheets - Liabilities and Equity - 5 Yr.</t>
  </si>
  <si>
    <t>Consolidated Statements of Cash Flows - 5 Yr.</t>
  </si>
  <si>
    <t>Consolidated Statements of Income</t>
  </si>
  <si>
    <t>Consolidated Balance Sheets - Assets</t>
  </si>
  <si>
    <t>Consolidated Balance Sheets - Liabilities and Equity</t>
  </si>
  <si>
    <t>Consolidated Statements of Cash Flows</t>
  </si>
  <si>
    <t>SELECTED FINANCIAL DATA</t>
  </si>
  <si>
    <t>Long-Term Debt Schedules</t>
  </si>
  <si>
    <t>El Dorado Investment Company - Financial Highlights</t>
  </si>
  <si>
    <t>Customer Data</t>
  </si>
  <si>
    <t>Loads and Resources at Peak</t>
  </si>
  <si>
    <t>Financial Statistics</t>
  </si>
  <si>
    <t>Capitalization Ratios</t>
  </si>
  <si>
    <t>Electric Operating Revenue Analysis</t>
  </si>
  <si>
    <t>Electric Sales Analysis</t>
  </si>
  <si>
    <t>Source and Disposition of Electric Energy</t>
  </si>
  <si>
    <t>Energy Fuel Mix</t>
  </si>
  <si>
    <t>Power Supply Adjustor</t>
  </si>
  <si>
    <t>GENERATION</t>
  </si>
  <si>
    <t>Generation Resources</t>
  </si>
  <si>
    <t>Power Plant Operating Performance</t>
  </si>
  <si>
    <t>STATISTICAL REPORT</t>
  </si>
  <si>
    <t>FOR FINANCIAL ANALYSIS</t>
  </si>
  <si>
    <t>(b) Arizona Department of Economic Security</t>
  </si>
  <si>
    <t>(a) U.S. Census Bureau</t>
  </si>
  <si>
    <t>Income tax expense (benefit): 2012, $(3,813) and 2011, $7,418</t>
  </si>
  <si>
    <t>Cholla Units 1 and 3 (c)</t>
  </si>
  <si>
    <t>Desert Star</t>
  </si>
  <si>
    <t>10-Year Averages (2004 - 2013)</t>
  </si>
  <si>
    <t>Hyder, Hyder II</t>
  </si>
  <si>
    <t>Cholla Unit 2 retired October 1, 2015.</t>
  </si>
  <si>
    <t>In 2006, the ACC adopted the Arizona Renewable Energy Standard.  Under the RES, electric utilities that are regulated by the ACC must supply an increasing percentage of their retail electric energy sales from eligible renewable resources, including solar, wind, biomass, biogas and geothermal technologies.  In order to achieve these requirements, the ACC allows APS to include a RES surcharge as part of customer bills to recover the approved amounts for use on renewable energy projects.  Each year APS is required to file a five-year implementation plan with the ACC and seek approval for the upcoming year’s RES budget.</t>
  </si>
  <si>
    <t>Doug Little (Rep.) (Chairman)</t>
  </si>
  <si>
    <t>2011-2014 restated per FASB Update No. 2015-03, Simplifying the Presentation of Debt Issuance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</si>
</sst>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m\ d\,\ yyyy"/>
    <numFmt numFmtId="166" formatCode="_(* #,##0_);_(* \(#,##0\);_(* &quot;-&quot;??_);_(@_)"/>
    <numFmt numFmtId="167" formatCode="_(&quot;$&quot;* #,##0.000_);_(&quot;$&quot;* \(#,##0.000\);_(&quot;$&quot;* &quot;-&quot;???_);_(@_)"/>
    <numFmt numFmtId="168" formatCode="0_);\(0\)"/>
    <numFmt numFmtId="169" formatCode="#,##0.0"/>
    <numFmt numFmtId="170" formatCode="0.0%"/>
    <numFmt numFmtId="171" formatCode="_(* #,##0.00_);_(* \(#,##0.00\);_(* &quot;-&quot;_);_(@_)"/>
    <numFmt numFmtId="172" formatCode="_(* #,##0.000_);_(* \(#,##0.000\);_(* &quot;-&quot;??_);_(@_)"/>
    <numFmt numFmtId="173" formatCode="0.0%;\(0.0\)%"/>
    <numFmt numFmtId="174" formatCode="_(* #,##0.0_);_(* \(#,##0.0\);_(* &quot;-&quot;?_);_(@_)"/>
    <numFmt numFmtId="175" formatCode="_(* #,##0.0_);_(* \(#,##0.0\);_(* &quot;-&quot;_);_(@_)"/>
    <numFmt numFmtId="176" formatCode="_(* #,##0.000_);_(* \(#,##0.000\);_(* &quot;-&quot;?_);_(@_)"/>
    <numFmt numFmtId="177" formatCode="_(* #,##0.00_);_(* \(#,##0.00\);_(* &quot;-&quot;?_);_(@_)"/>
    <numFmt numFmtId="178" formatCode="0.00_);\(0.00\)"/>
    <numFmt numFmtId="179" formatCode="0.0_);\(0.0\)"/>
    <numFmt numFmtId="180" formatCode="_(&quot;$&quot;* #,##0.0000_);_(&quot;$&quot;* \(#,##0.0000\);_(&quot;$&quot;* &quot;-&quot;????_);_(@_)"/>
    <numFmt numFmtId="181" formatCode="[$-409]mmmm\ d\,\ yyyy;@"/>
    <numFmt numFmtId="182" formatCode="_(* #,##0_);_(* \(#,##0\);_(* &quot;-&quot;?_);_(@_)"/>
    <numFmt numFmtId="183" formatCode="0%;\(0\)%"/>
  </numFmts>
  <fonts count="57">
    <font>
      <sz val="10"/>
      <name val="Arial"/>
      <family val="2"/>
    </font>
    <font>
      <sz val="10"/>
      <name val="Arial"/>
      <family val="2"/>
    </font>
    <font>
      <b/>
      <sz val="10"/>
      <color theme="0"/>
      <name val="Arial"/>
      <family val="2"/>
    </font>
    <font>
      <sz val="9"/>
      <color theme="0"/>
      <name val="Arial"/>
      <family val="2"/>
    </font>
    <font>
      <b/>
      <sz val="9"/>
      <color theme="0"/>
      <name val="Arial"/>
      <family val="2"/>
    </font>
    <font>
      <b/>
      <i/>
      <sz val="10"/>
      <color theme="0"/>
      <name val="Arial"/>
      <family val="2"/>
    </font>
    <font>
      <sz val="10"/>
      <color theme="0"/>
      <name val="Arial"/>
      <family val="2"/>
    </font>
    <font>
      <sz val="8"/>
      <name val="Arial"/>
      <family val="2"/>
    </font>
    <font>
      <b/>
      <sz val="10"/>
      <name val="Arial"/>
      <family val="2"/>
    </font>
    <font>
      <b/>
      <sz val="10"/>
      <color indexed="10"/>
      <name val="Arial"/>
      <family val="2"/>
    </font>
    <font>
      <b/>
      <i/>
      <sz val="8"/>
      <name val="Arial"/>
      <family val="2"/>
    </font>
    <font>
      <b/>
      <sz val="10"/>
      <color rgb="FF0070C0"/>
      <name val="Arial"/>
      <family val="2"/>
    </font>
    <font>
      <b/>
      <sz val="9"/>
      <name val="Arial"/>
      <family val="2"/>
    </font>
    <font>
      <sz val="10"/>
      <color theme="3" tint="0.39997558519241921"/>
      <name val="Arial"/>
      <family val="2"/>
    </font>
    <font>
      <b/>
      <sz val="10"/>
      <color theme="3" tint="0.39997558519241921"/>
      <name val="Arial"/>
      <family val="2"/>
    </font>
    <font>
      <sz val="9"/>
      <name val="Arial"/>
      <family val="2"/>
    </font>
    <font>
      <i/>
      <sz val="8"/>
      <name val="Arial"/>
      <family val="2"/>
    </font>
    <font>
      <i/>
      <sz val="10"/>
      <name val="Arial"/>
      <family val="2"/>
    </font>
    <font>
      <u/>
      <sz val="9"/>
      <color theme="0"/>
      <name val="Arial"/>
      <family val="2"/>
    </font>
    <font>
      <b/>
      <u/>
      <sz val="9"/>
      <color theme="0"/>
      <name val="Arial"/>
      <family val="2"/>
    </font>
    <font>
      <sz val="10"/>
      <color rgb="FF0070C0"/>
      <name val="Arial"/>
      <family val="2"/>
    </font>
    <font>
      <sz val="9"/>
      <color theme="3" tint="0.39997558519241921"/>
      <name val="Arial"/>
      <family val="2"/>
    </font>
    <font>
      <b/>
      <sz val="9"/>
      <color theme="3" tint="0.39997558519241921"/>
      <name val="Arial"/>
      <family val="2"/>
    </font>
    <font>
      <b/>
      <sz val="9"/>
      <color rgb="FF0070C0"/>
      <name val="Arial"/>
      <family val="2"/>
    </font>
    <font>
      <b/>
      <sz val="10"/>
      <color rgb="FFFF0000"/>
      <name val="Arial"/>
      <family val="2"/>
    </font>
    <font>
      <b/>
      <i/>
      <sz val="10"/>
      <name val="Arial"/>
      <family val="2"/>
    </font>
    <font>
      <sz val="10"/>
      <color rgb="FFC00000"/>
      <name val="Arial"/>
      <family val="2"/>
    </font>
    <font>
      <sz val="12"/>
      <name val="Arial"/>
      <family val="2"/>
    </font>
    <font>
      <sz val="10"/>
      <name val="Times New Roman"/>
      <family val="1"/>
    </font>
    <font>
      <sz val="10"/>
      <color indexed="36"/>
      <name val="Times New Roman"/>
      <family val="1"/>
    </font>
    <font>
      <sz val="8"/>
      <color indexed="36"/>
      <name val="Times New Roman"/>
      <family val="1"/>
    </font>
    <font>
      <b/>
      <sz val="12"/>
      <name val="Arial"/>
      <family val="2"/>
    </font>
    <font>
      <sz val="10"/>
      <name val="Geneva"/>
      <family val="2"/>
    </font>
    <font>
      <sz val="10"/>
      <name val="Courier"/>
      <family val="3"/>
    </font>
    <font>
      <sz val="10"/>
      <name val="MS Sans Serif"/>
      <family val="2"/>
    </font>
    <font>
      <i/>
      <sz val="10"/>
      <color theme="0"/>
      <name val="Arial"/>
      <family val="2"/>
    </font>
    <font>
      <b/>
      <i/>
      <sz val="10"/>
      <color rgb="FF0070C0"/>
      <name val="Arial"/>
      <family val="2"/>
    </font>
    <font>
      <b/>
      <sz val="10"/>
      <color theme="1"/>
      <name val="Arial"/>
      <family val="2"/>
    </font>
    <font>
      <sz val="10"/>
      <color theme="1"/>
      <name val="Arial"/>
      <family val="2"/>
    </font>
    <font>
      <i/>
      <sz val="10"/>
      <color rgb="FF0070C0"/>
      <name val="Arial"/>
      <family val="2"/>
    </font>
    <font>
      <b/>
      <sz val="10"/>
      <color rgb="FF00B0F0"/>
      <name val="Arial"/>
      <family val="2"/>
    </font>
    <font>
      <i/>
      <sz val="9"/>
      <name val="Arial"/>
      <family val="2"/>
    </font>
    <font>
      <b/>
      <sz val="8"/>
      <name val="Arial"/>
      <family val="2"/>
    </font>
    <font>
      <b/>
      <sz val="10"/>
      <color rgb="FFC00000"/>
      <name val="Arial"/>
      <family val="2"/>
    </font>
    <font>
      <b/>
      <u/>
      <sz val="10"/>
      <name val="Arial"/>
      <family val="2"/>
    </font>
    <font>
      <b/>
      <u/>
      <sz val="10"/>
      <color rgb="FF0070C0"/>
      <name val="Arial"/>
      <family val="2"/>
    </font>
    <font>
      <sz val="10"/>
      <color rgb="FF00B050"/>
      <name val="Arial"/>
      <family val="2"/>
    </font>
    <font>
      <sz val="10"/>
      <color rgb="FF7030A0"/>
      <name val="Arial"/>
      <family val="2"/>
    </font>
    <font>
      <sz val="10"/>
      <color rgb="FF92D050"/>
      <name val="Arial"/>
      <family val="2"/>
    </font>
    <font>
      <b/>
      <sz val="28"/>
      <color rgb="FF1F497D"/>
      <name val="Arial"/>
      <family val="2"/>
    </font>
    <font>
      <b/>
      <sz val="140"/>
      <color rgb="FF395775"/>
      <name val="Arial"/>
      <family val="2"/>
    </font>
    <font>
      <b/>
      <sz val="28"/>
      <color rgb="FF395775"/>
      <name val="Arial"/>
      <family val="2"/>
    </font>
    <font>
      <sz val="22"/>
      <name val="Arial"/>
      <family val="2"/>
    </font>
    <font>
      <b/>
      <i/>
      <sz val="10"/>
      <color theme="1"/>
      <name val="Arial"/>
      <family val="2"/>
    </font>
    <font>
      <i/>
      <sz val="8"/>
      <color theme="1"/>
      <name val="Arial"/>
      <family val="2"/>
    </font>
    <font>
      <sz val="10"/>
      <color rgb="FFFF0000"/>
      <name val="Arial"/>
      <family val="2"/>
    </font>
    <font>
      <sz val="8"/>
      <color rgb="FFFF0000"/>
      <name val="Arial"/>
      <family val="2"/>
    </font>
  </fonts>
  <fills count="10">
    <fill>
      <patternFill patternType="none"/>
    </fill>
    <fill>
      <patternFill patternType="gray125"/>
    </fill>
    <fill>
      <patternFill patternType="solid">
        <fgColor rgb="FF395775"/>
        <bgColor indexed="64"/>
      </patternFill>
    </fill>
    <fill>
      <patternFill patternType="solid">
        <fgColor theme="1"/>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indexed="26"/>
      </patternFill>
    </fill>
    <fill>
      <patternFill patternType="solid">
        <fgColor rgb="FFF79646"/>
        <bgColor indexed="64"/>
      </patternFill>
    </fill>
    <fill>
      <patternFill patternType="solid">
        <fgColor theme="0"/>
        <bgColor indexed="64"/>
      </patternFill>
    </fill>
  </fills>
  <borders count="16">
    <border>
      <left/>
      <right/>
      <top/>
      <bottom/>
      <diagonal/>
    </border>
    <border>
      <left/>
      <right/>
      <top/>
      <bottom style="dotted">
        <color indexed="64"/>
      </bottom>
      <diagonal/>
    </border>
    <border>
      <left/>
      <right style="thin">
        <color indexed="64"/>
      </right>
      <top/>
      <bottom/>
      <diagonal/>
    </border>
    <border>
      <left/>
      <right/>
      <top style="dotted">
        <color indexed="64"/>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bottom style="dashed">
        <color auto="1"/>
      </bottom>
      <diagonal/>
    </border>
    <border>
      <left/>
      <right/>
      <top style="dashed">
        <color auto="1"/>
      </top>
      <bottom/>
      <diagonal/>
    </border>
  </borders>
  <cellStyleXfs count="55">
    <xf numFmtId="0" fontId="0" fillId="0" borderId="0"/>
    <xf numFmtId="43" fontId="1" fillId="0" borderId="0" applyFont="0" applyFill="0" applyBorder="0" applyAlignment="0" applyProtection="0"/>
    <xf numFmtId="44" fontId="1" fillId="0" borderId="0" applyFont="0" applyFill="0" applyBorder="0" applyAlignment="0" applyProtection="0"/>
    <xf numFmtId="37" fontId="1" fillId="0" borderId="0"/>
    <xf numFmtId="37" fontId="1" fillId="0" borderId="0"/>
    <xf numFmtId="4" fontId="27" fillId="0" borderId="0" applyFont="0" applyFill="0" applyBorder="0" applyAlignment="0" applyProtection="0"/>
    <xf numFmtId="4" fontId="27" fillId="0" borderId="0" applyFont="0" applyFill="0" applyBorder="0" applyAlignment="0" applyProtection="0"/>
    <xf numFmtId="37" fontId="15" fillId="0" borderId="0" applyFont="0" applyFill="0" applyBorder="0" applyAlignment="0" applyProtection="0"/>
    <xf numFmtId="40" fontId="1" fillId="0" borderId="0" applyFont="0" applyFill="0" applyBorder="0" applyAlignment="0" applyProtection="0"/>
    <xf numFmtId="43" fontId="28" fillId="0" borderId="0" applyFont="0" applyFill="0" applyBorder="0" applyAlignment="0" applyProtection="0"/>
    <xf numFmtId="7" fontId="27" fillId="0" borderId="0" applyFont="0" applyFill="0" applyBorder="0" applyAlignment="0" applyProtection="0"/>
    <xf numFmtId="7" fontId="27" fillId="0" borderId="0" applyFont="0" applyFill="0" applyBorder="0" applyAlignment="0" applyProtection="0"/>
    <xf numFmtId="41" fontId="7" fillId="0" borderId="0" applyFont="0" applyFill="0" applyBorder="0" applyAlignment="0" applyProtection="0"/>
    <xf numFmtId="44" fontId="28" fillId="0" borderId="0" applyFont="0" applyFill="0" applyBorder="0" applyAlignment="0" applyProtection="0"/>
    <xf numFmtId="38" fontId="29" fillId="0" borderId="0" applyNumberFormat="0" applyFill="0" applyBorder="0" applyAlignment="0" applyProtection="0"/>
    <xf numFmtId="38" fontId="30" fillId="0" borderId="0"/>
    <xf numFmtId="38" fontId="7" fillId="5" borderId="0" applyNumberFormat="0" applyBorder="0" applyAlignment="0" applyProtection="0"/>
    <xf numFmtId="38" fontId="7" fillId="5" borderId="0" applyNumberFormat="0" applyBorder="0" applyAlignment="0" applyProtection="0"/>
    <xf numFmtId="0" fontId="31" fillId="0" borderId="10" applyNumberFormat="0" applyAlignment="0" applyProtection="0">
      <alignment horizontal="left" vertical="center"/>
    </xf>
    <xf numFmtId="0" fontId="31" fillId="0" borderId="4">
      <alignment horizontal="left" vertical="center"/>
    </xf>
    <xf numFmtId="10" fontId="7" fillId="6" borderId="11" applyNumberFormat="0" applyBorder="0" applyAlignment="0" applyProtection="0"/>
    <xf numFmtId="10" fontId="7" fillId="6" borderId="11" applyNumberFormat="0" applyBorder="0" applyAlignment="0" applyProtection="0"/>
    <xf numFmtId="0" fontId="32" fillId="0" borderId="0"/>
    <xf numFmtId="37" fontId="1" fillId="0" borderId="0"/>
    <xf numFmtId="0" fontId="1" fillId="0" borderId="0"/>
    <xf numFmtId="3" fontId="27" fillId="0" borderId="0"/>
    <xf numFmtId="0" fontId="28" fillId="0" borderId="0"/>
    <xf numFmtId="0" fontId="28" fillId="0" borderId="0"/>
    <xf numFmtId="37" fontId="33" fillId="0" borderId="0"/>
    <xf numFmtId="37" fontId="33" fillId="0" borderId="0"/>
    <xf numFmtId="37" fontId="33" fillId="0" borderId="0"/>
    <xf numFmtId="37" fontId="33" fillId="0" borderId="0"/>
    <xf numFmtId="37" fontId="33" fillId="0" borderId="0"/>
    <xf numFmtId="37" fontId="1" fillId="0" borderId="0">
      <alignment horizontal="centerContinuous" vertical="center"/>
    </xf>
    <xf numFmtId="37" fontId="1" fillId="0" borderId="0">
      <alignment horizontal="centerContinuous" vertical="center"/>
    </xf>
    <xf numFmtId="0" fontId="28" fillId="7" borderId="12" applyNumberFormat="0" applyFont="0" applyAlignment="0" applyProtection="0"/>
    <xf numFmtId="170" fontId="27" fillId="0" borderId="0"/>
    <xf numFmtId="170" fontId="27" fillId="0" borderId="0"/>
    <xf numFmtId="10" fontId="27" fillId="0" borderId="0"/>
    <xf numFmtId="10" fontId="27" fillId="0" borderId="0"/>
    <xf numFmtId="37" fontId="1" fillId="0" borderId="0" applyFont="0" applyFill="0" applyBorder="0" applyAlignment="0" applyProtection="0"/>
    <xf numFmtId="10" fontId="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37" fontId="1" fillId="0" borderId="0">
      <alignment horizontal="center" vertical="center"/>
    </xf>
    <xf numFmtId="37" fontId="1" fillId="0" borderId="0">
      <alignment horizontal="center" vertical="center"/>
    </xf>
    <xf numFmtId="9" fontId="1" fillId="0" borderId="0" applyFont="0" applyFill="0" applyBorder="0" applyAlignment="0" applyProtection="0"/>
    <xf numFmtId="37" fontId="33" fillId="0" borderId="0"/>
    <xf numFmtId="37" fontId="33" fillId="0" borderId="0"/>
    <xf numFmtId="37" fontId="33" fillId="0" borderId="0"/>
    <xf numFmtId="37" fontId="33" fillId="0" borderId="0"/>
    <xf numFmtId="37" fontId="33" fillId="0" borderId="0"/>
    <xf numFmtId="37" fontId="33" fillId="0" borderId="0"/>
    <xf numFmtId="0" fontId="1" fillId="0" borderId="0"/>
  </cellStyleXfs>
  <cellXfs count="905">
    <xf numFmtId="0" fontId="0" fillId="0" borderId="0" xfId="0"/>
    <xf numFmtId="0" fontId="2" fillId="2" borderId="0" xfId="0" applyFont="1" applyFill="1" applyBorder="1" applyAlignment="1">
      <alignment horizontal="left"/>
    </xf>
    <xf numFmtId="0" fontId="3" fillId="2" borderId="0" xfId="0" applyFont="1" applyFill="1" applyBorder="1"/>
    <xf numFmtId="0" fontId="4" fillId="2" borderId="0" xfId="0" applyFont="1" applyFill="1" applyBorder="1"/>
    <xf numFmtId="0" fontId="3" fillId="2" borderId="0" xfId="0" applyFont="1" applyFill="1"/>
    <xf numFmtId="0" fontId="3" fillId="2" borderId="0" xfId="0" applyFont="1" applyFill="1" applyAlignment="1">
      <alignment horizontal="left"/>
    </xf>
    <xf numFmtId="0" fontId="4" fillId="2" borderId="0" xfId="0" applyFont="1" applyFill="1"/>
    <xf numFmtId="0" fontId="1" fillId="0" borderId="0" xfId="0" applyFont="1" applyFill="1" applyBorder="1"/>
    <xf numFmtId="0" fontId="2" fillId="0" borderId="0" xfId="0" applyFont="1" applyFill="1" applyBorder="1" applyAlignment="1">
      <alignment horizontal="left"/>
    </xf>
    <xf numFmtId="0" fontId="3" fillId="0" borderId="0" xfId="0" applyFont="1" applyFill="1" applyBorder="1"/>
    <xf numFmtId="0" fontId="4" fillId="0" borderId="0" xfId="0" applyFont="1" applyFill="1" applyBorder="1"/>
    <xf numFmtId="0" fontId="3" fillId="0" borderId="0" xfId="0" applyFont="1" applyFill="1"/>
    <xf numFmtId="0" fontId="3" fillId="0" borderId="0" xfId="0" applyFont="1" applyFill="1" applyAlignment="1">
      <alignment horizontal="left"/>
    </xf>
    <xf numFmtId="0" fontId="4" fillId="0" borderId="0" xfId="0" applyFont="1" applyFill="1"/>
    <xf numFmtId="0" fontId="5" fillId="3" borderId="0" xfId="0" applyFont="1" applyFill="1" applyBorder="1" applyAlignment="1">
      <alignment horizontal="left"/>
    </xf>
    <xf numFmtId="0" fontId="5" fillId="3" borderId="0" xfId="0" applyFont="1" applyFill="1" applyBorder="1" applyAlignment="1"/>
    <xf numFmtId="0" fontId="2" fillId="3" borderId="0" xfId="0" applyFont="1" applyFill="1" applyBorder="1"/>
    <xf numFmtId="0" fontId="2" fillId="3" borderId="0" xfId="0" applyFont="1" applyFill="1"/>
    <xf numFmtId="0" fontId="6" fillId="3" borderId="0" xfId="0" applyFont="1" applyFill="1" applyBorder="1"/>
    <xf numFmtId="0" fontId="6" fillId="3" borderId="0" xfId="0" applyFont="1" applyFill="1"/>
    <xf numFmtId="0" fontId="6" fillId="3" borderId="0" xfId="0" applyFont="1" applyFill="1" applyAlignment="1">
      <alignment horizontal="left"/>
    </xf>
    <xf numFmtId="0" fontId="7" fillId="0" borderId="0" xfId="0" applyFont="1" applyFill="1" applyBorder="1" applyAlignment="1">
      <alignment horizontal="left"/>
    </xf>
    <xf numFmtId="0" fontId="8" fillId="0" borderId="0" xfId="0" applyFont="1" applyFill="1" applyBorder="1"/>
    <xf numFmtId="0" fontId="9" fillId="0" borderId="0" xfId="0" applyFont="1" applyFill="1" applyAlignment="1"/>
    <xf numFmtId="0" fontId="1" fillId="0" borderId="0" xfId="0" applyFont="1" applyFill="1"/>
    <xf numFmtId="0" fontId="1" fillId="0" borderId="0" xfId="0" applyFont="1" applyAlignment="1">
      <alignment horizontal="left"/>
    </xf>
    <xf numFmtId="0" fontId="8" fillId="0" borderId="0" xfId="0" applyFont="1" applyFill="1"/>
    <xf numFmtId="0" fontId="10" fillId="0" borderId="0" xfId="0" applyFont="1" applyFill="1" applyBorder="1"/>
    <xf numFmtId="0" fontId="11" fillId="0" borderId="0" xfId="0" applyFont="1" applyFill="1" applyBorder="1" applyAlignment="1">
      <alignment horizontal="center" vertical="center" wrapText="1"/>
    </xf>
    <xf numFmtId="0" fontId="8" fillId="0" borderId="1" xfId="0" applyFont="1" applyFill="1" applyBorder="1" applyAlignment="1">
      <alignment horizontal="right"/>
    </xf>
    <xf numFmtId="0" fontId="8" fillId="0" borderId="0" xfId="0" applyFont="1" applyFill="1" applyBorder="1" applyAlignment="1">
      <alignment horizontal="right" wrapText="1"/>
    </xf>
    <xf numFmtId="0" fontId="8" fillId="0" borderId="0" xfId="0" applyFont="1" applyFill="1" applyBorder="1" applyAlignment="1">
      <alignment horizontal="right"/>
    </xf>
    <xf numFmtId="0" fontId="8" fillId="0" borderId="1" xfId="0" applyFont="1" applyFill="1" applyBorder="1" applyAlignment="1">
      <alignment horizontal="right" wrapText="1"/>
    </xf>
    <xf numFmtId="0" fontId="1" fillId="0" borderId="2" xfId="0" applyFont="1" applyFill="1" applyBorder="1" applyAlignment="1">
      <alignment horizontal="right"/>
    </xf>
    <xf numFmtId="0" fontId="1" fillId="0" borderId="0" xfId="0" applyFont="1" applyFill="1" applyBorder="1" applyAlignment="1">
      <alignment horizontal="right"/>
    </xf>
    <xf numFmtId="0" fontId="1" fillId="0" borderId="3" xfId="0" applyFont="1" applyFill="1" applyBorder="1"/>
    <xf numFmtId="0" fontId="1" fillId="0" borderId="2" xfId="0" applyFont="1" applyFill="1" applyBorder="1"/>
    <xf numFmtId="0" fontId="12" fillId="0" borderId="0" xfId="0" applyFont="1" applyFill="1" applyBorder="1"/>
    <xf numFmtId="42" fontId="1" fillId="0" borderId="0" xfId="0" applyNumberFormat="1" applyFont="1" applyFill="1" applyBorder="1"/>
    <xf numFmtId="42" fontId="8" fillId="0" borderId="0" xfId="0" applyNumberFormat="1" applyFont="1" applyFill="1"/>
    <xf numFmtId="0" fontId="13" fillId="0" borderId="0" xfId="0" applyFont="1" applyFill="1" applyBorder="1"/>
    <xf numFmtId="41" fontId="13" fillId="0" borderId="0" xfId="1" applyNumberFormat="1" applyFont="1" applyFill="1" applyBorder="1"/>
    <xf numFmtId="0" fontId="0" fillId="0" borderId="0" xfId="0" applyFont="1" applyFill="1" applyBorder="1" applyAlignment="1">
      <alignment horizontal="left" indent="2"/>
    </xf>
    <xf numFmtId="0" fontId="13" fillId="0" borderId="0" xfId="0" applyFont="1" applyAlignment="1">
      <alignment horizontal="left"/>
    </xf>
    <xf numFmtId="0" fontId="15" fillId="0" borderId="0" xfId="0" applyFont="1" applyFill="1" applyBorder="1"/>
    <xf numFmtId="41" fontId="13" fillId="0" borderId="0" xfId="0" applyNumberFormat="1" applyFont="1" applyFill="1"/>
    <xf numFmtId="0" fontId="13" fillId="0" borderId="0" xfId="0" applyFont="1" applyFill="1"/>
    <xf numFmtId="0" fontId="14" fillId="0" borderId="0" xfId="0" applyFont="1" applyFill="1"/>
    <xf numFmtId="41" fontId="13" fillId="0" borderId="0" xfId="0" applyNumberFormat="1" applyFont="1" applyFill="1" applyBorder="1"/>
    <xf numFmtId="41" fontId="1" fillId="0" borderId="0" xfId="0" applyNumberFormat="1" applyFont="1" applyFill="1"/>
    <xf numFmtId="41" fontId="1" fillId="0" borderId="0" xfId="0" applyNumberFormat="1" applyFont="1" applyFill="1" applyBorder="1"/>
    <xf numFmtId="41" fontId="1" fillId="0" borderId="0" xfId="1" applyNumberFormat="1" applyFont="1" applyFill="1" applyBorder="1"/>
    <xf numFmtId="164" fontId="8" fillId="0" borderId="0" xfId="0" applyNumberFormat="1" applyFont="1" applyFill="1"/>
    <xf numFmtId="0" fontId="16" fillId="0" borderId="0" xfId="0" applyFont="1" applyFill="1" applyBorder="1" applyAlignment="1">
      <alignment vertical="top"/>
    </xf>
    <xf numFmtId="0" fontId="16" fillId="0" borderId="0" xfId="0" applyFont="1" applyFill="1" applyBorder="1"/>
    <xf numFmtId="0" fontId="2" fillId="2" borderId="0" xfId="0" applyFont="1" applyFill="1" applyBorder="1"/>
    <xf numFmtId="0" fontId="5" fillId="3" borderId="0" xfId="0" applyFont="1" applyFill="1" applyBorder="1"/>
    <xf numFmtId="0" fontId="7" fillId="0" borderId="0" xfId="0" applyFont="1" applyFill="1" applyBorder="1"/>
    <xf numFmtId="49" fontId="10" fillId="0" borderId="0" xfId="0" applyNumberFormat="1" applyFont="1" applyFill="1" applyBorder="1" applyAlignment="1">
      <alignment horizontal="left"/>
    </xf>
    <xf numFmtId="165" fontId="1" fillId="0" borderId="0" xfId="0" applyNumberFormat="1" applyFont="1" applyFill="1" applyBorder="1" applyAlignment="1">
      <alignment horizontal="left"/>
    </xf>
    <xf numFmtId="0" fontId="8" fillId="0" borderId="2" xfId="0" applyFont="1" applyFill="1" applyBorder="1" applyAlignment="1">
      <alignment horizontal="right" wrapText="1"/>
    </xf>
    <xf numFmtId="42" fontId="8" fillId="0" borderId="0" xfId="1" applyNumberFormat="1" applyFont="1" applyFill="1" applyBorder="1" applyAlignment="1">
      <alignment horizontal="right"/>
    </xf>
    <xf numFmtId="41" fontId="14" fillId="0" borderId="0" xfId="0" applyNumberFormat="1" applyFont="1" applyFill="1" applyBorder="1"/>
    <xf numFmtId="0" fontId="1" fillId="0" borderId="0" xfId="0" applyFont="1" applyFill="1" applyBorder="1" applyAlignment="1">
      <alignment wrapText="1"/>
    </xf>
    <xf numFmtId="41" fontId="13" fillId="0" borderId="0" xfId="0" applyNumberFormat="1" applyFont="1" applyFill="1" applyBorder="1" applyAlignment="1">
      <alignment horizontal="center"/>
    </xf>
    <xf numFmtId="0" fontId="1" fillId="0" borderId="0" xfId="0" quotePrefix="1" applyFont="1" applyFill="1" applyBorder="1" applyAlignment="1">
      <alignment horizontal="left"/>
    </xf>
    <xf numFmtId="0" fontId="0" fillId="0" borderId="0" xfId="0" applyFont="1" applyFill="1" applyBorder="1"/>
    <xf numFmtId="42" fontId="13" fillId="0" borderId="0" xfId="0" applyNumberFormat="1" applyFont="1" applyFill="1" applyBorder="1" applyAlignment="1">
      <alignment horizontal="center"/>
    </xf>
    <xf numFmtId="42" fontId="1" fillId="0" borderId="0" xfId="2" applyNumberFormat="1" applyFont="1" applyFill="1" applyBorder="1" applyAlignment="1">
      <alignment horizontal="center"/>
    </xf>
    <xf numFmtId="164" fontId="1" fillId="0" borderId="0" xfId="2" applyNumberFormat="1" applyFont="1" applyFill="1" applyBorder="1" applyAlignment="1">
      <alignment horizontal="center"/>
    </xf>
    <xf numFmtId="41" fontId="1" fillId="0" borderId="0" xfId="0" applyNumberFormat="1" applyFont="1" applyFill="1" applyBorder="1" applyAlignment="1">
      <alignment horizontal="center"/>
    </xf>
    <xf numFmtId="0" fontId="17" fillId="0" borderId="0" xfId="0" applyFont="1" applyFill="1" applyBorder="1" applyAlignment="1">
      <alignment wrapText="1"/>
    </xf>
    <xf numFmtId="0" fontId="17" fillId="0" borderId="0" xfId="0" applyFont="1" applyFill="1" applyBorder="1"/>
    <xf numFmtId="44" fontId="1" fillId="0" borderId="0" xfId="2" applyFont="1" applyFill="1" applyBorder="1"/>
    <xf numFmtId="166" fontId="1" fillId="0" borderId="0" xfId="1" applyNumberFormat="1" applyFont="1" applyFill="1" applyBorder="1"/>
    <xf numFmtId="43" fontId="1" fillId="0" borderId="0" xfId="0" applyNumberFormat="1" applyFont="1" applyFill="1" applyBorder="1"/>
    <xf numFmtId="167" fontId="1" fillId="0" borderId="0" xfId="2" applyNumberFormat="1" applyFont="1" applyFill="1" applyBorder="1"/>
    <xf numFmtId="41" fontId="3" fillId="2" borderId="0" xfId="0" applyNumberFormat="1" applyFont="1" applyFill="1"/>
    <xf numFmtId="41" fontId="3" fillId="2" borderId="0" xfId="0" applyNumberFormat="1" applyFont="1" applyFill="1" applyBorder="1"/>
    <xf numFmtId="41" fontId="6" fillId="3" borderId="0" xfId="0" applyNumberFormat="1" applyFont="1" applyFill="1"/>
    <xf numFmtId="41" fontId="6" fillId="3" borderId="0" xfId="0" applyNumberFormat="1" applyFont="1" applyFill="1" applyBorder="1"/>
    <xf numFmtId="49" fontId="10" fillId="0" borderId="0" xfId="0" applyNumberFormat="1" applyFont="1" applyFill="1" applyBorder="1" applyAlignment="1"/>
    <xf numFmtId="165" fontId="8" fillId="0" borderId="0" xfId="0" applyNumberFormat="1" applyFont="1" applyFill="1" applyBorder="1" applyAlignment="1">
      <alignment horizontal="left"/>
    </xf>
    <xf numFmtId="0" fontId="8" fillId="0" borderId="3" xfId="0" applyFont="1" applyFill="1" applyBorder="1"/>
    <xf numFmtId="0" fontId="1" fillId="0" borderId="0" xfId="0" applyFont="1" applyFill="1" applyBorder="1" applyAlignment="1">
      <alignment horizontal="left"/>
    </xf>
    <xf numFmtId="0" fontId="0" fillId="0" borderId="0" xfId="0" applyFont="1" applyFill="1" applyBorder="1" applyAlignment="1">
      <alignment horizontal="left" indent="3"/>
    </xf>
    <xf numFmtId="0" fontId="1" fillId="0" borderId="0" xfId="0" applyFont="1" applyFill="1" applyBorder="1" applyAlignment="1">
      <alignment horizontal="left" indent="2"/>
    </xf>
    <xf numFmtId="0" fontId="14" fillId="0" borderId="0" xfId="0" applyFont="1" applyFill="1" applyBorder="1"/>
    <xf numFmtId="164" fontId="8" fillId="0" borderId="0" xfId="2" applyNumberFormat="1" applyFont="1" applyFill="1" applyBorder="1" applyAlignment="1">
      <alignment horizontal="center"/>
    </xf>
    <xf numFmtId="166" fontId="1" fillId="0" borderId="0" xfId="0" applyNumberFormat="1" applyFont="1" applyFill="1" applyBorder="1"/>
    <xf numFmtId="0" fontId="8" fillId="0" borderId="0" xfId="0" applyFont="1" applyFill="1" applyBorder="1" applyAlignment="1"/>
    <xf numFmtId="0" fontId="1" fillId="0" borderId="0" xfId="0" applyFont="1" applyFill="1" applyBorder="1" applyAlignment="1">
      <alignment horizontal="left" wrapText="1"/>
    </xf>
    <xf numFmtId="166" fontId="1" fillId="0" borderId="4" xfId="0" applyNumberFormat="1" applyFont="1" applyFill="1" applyBorder="1"/>
    <xf numFmtId="0" fontId="18" fillId="2" borderId="0" xfId="0" applyFont="1" applyFill="1" applyBorder="1"/>
    <xf numFmtId="0" fontId="19" fillId="2" borderId="0" xfId="0" applyFont="1" applyFill="1" applyBorder="1"/>
    <xf numFmtId="0" fontId="1" fillId="0" borderId="0" xfId="0" applyFont="1" applyFill="1" applyBorder="1" applyAlignment="1"/>
    <xf numFmtId="0" fontId="5" fillId="3" borderId="0" xfId="0" applyFont="1" applyFill="1"/>
    <xf numFmtId="0" fontId="10" fillId="0" borderId="0" xfId="0" applyFont="1" applyFill="1" applyBorder="1" applyAlignment="1"/>
    <xf numFmtId="168" fontId="8" fillId="0" borderId="1" xfId="0" applyNumberFormat="1" applyFont="1" applyFill="1" applyBorder="1" applyAlignment="1">
      <alignment horizontal="right"/>
    </xf>
    <xf numFmtId="168" fontId="0" fillId="0" borderId="1" xfId="0" applyNumberFormat="1" applyFont="1" applyFill="1" applyBorder="1" applyAlignment="1">
      <alignment horizontal="right"/>
    </xf>
    <xf numFmtId="168" fontId="1" fillId="0" borderId="1" xfId="0" applyNumberFormat="1" applyFont="1" applyFill="1" applyBorder="1" applyAlignment="1">
      <alignment horizontal="right"/>
    </xf>
    <xf numFmtId="168" fontId="1" fillId="0" borderId="0" xfId="0" applyNumberFormat="1" applyFont="1" applyFill="1" applyBorder="1" applyAlignment="1">
      <alignment horizontal="right"/>
    </xf>
    <xf numFmtId="0" fontId="20" fillId="0" borderId="0" xfId="0" applyFont="1" applyFill="1" applyBorder="1"/>
    <xf numFmtId="0" fontId="12" fillId="0" borderId="0" xfId="0" applyFont="1" applyFill="1" applyBorder="1" applyAlignment="1"/>
    <xf numFmtId="42" fontId="0" fillId="0" borderId="0" xfId="0" applyNumberFormat="1" applyFont="1" applyFill="1"/>
    <xf numFmtId="42" fontId="1" fillId="0" borderId="0" xfId="0" applyNumberFormat="1" applyFont="1" applyFill="1"/>
    <xf numFmtId="42" fontId="1" fillId="0" borderId="0" xfId="2" applyNumberFormat="1" applyFont="1" applyFill="1" applyBorder="1"/>
    <xf numFmtId="166" fontId="0" fillId="0" borderId="0" xfId="0" applyNumberFormat="1" applyFont="1" applyFill="1"/>
    <xf numFmtId="166" fontId="1" fillId="0" borderId="0" xfId="0" applyNumberFormat="1" applyFont="1" applyFill="1"/>
    <xf numFmtId="41" fontId="1" fillId="0" borderId="0" xfId="2" applyNumberFormat="1" applyFont="1" applyFill="1" applyBorder="1"/>
    <xf numFmtId="41" fontId="1" fillId="0" borderId="4" xfId="1" applyNumberFormat="1" applyFont="1" applyFill="1" applyBorder="1"/>
    <xf numFmtId="41" fontId="1" fillId="0" borderId="0" xfId="1" applyNumberFormat="1" applyFont="1" applyFill="1" applyBorder="1" applyAlignment="1">
      <alignment horizontal="right"/>
    </xf>
    <xf numFmtId="41" fontId="1" fillId="0" borderId="0" xfId="1" applyNumberFormat="1" applyFont="1" applyFill="1"/>
    <xf numFmtId="41" fontId="1" fillId="0" borderId="5" xfId="1" applyNumberFormat="1" applyFont="1" applyFill="1" applyBorder="1"/>
    <xf numFmtId="41" fontId="1" fillId="0" borderId="4" xfId="1" applyNumberFormat="1" applyFont="1" applyFill="1" applyBorder="1" applyAlignment="1">
      <alignment horizontal="right"/>
    </xf>
    <xf numFmtId="166" fontId="0" fillId="0" borderId="5" xfId="0" applyNumberFormat="1" applyFont="1" applyFill="1" applyBorder="1"/>
    <xf numFmtId="166" fontId="1" fillId="0" borderId="5" xfId="0" applyNumberFormat="1" applyFont="1" applyFill="1" applyBorder="1"/>
    <xf numFmtId="0" fontId="15" fillId="0" borderId="0" xfId="0" applyFont="1" applyFill="1" applyBorder="1" applyAlignment="1"/>
    <xf numFmtId="0" fontId="1" fillId="0" borderId="2" xfId="0" applyFont="1" applyFill="1" applyBorder="1" applyAlignment="1">
      <alignment wrapText="1"/>
    </xf>
    <xf numFmtId="41" fontId="0" fillId="0" borderId="5" xfId="0" applyNumberFormat="1" applyFont="1" applyFill="1" applyBorder="1"/>
    <xf numFmtId="0" fontId="0" fillId="0" borderId="0" xfId="0" applyFont="1" applyFill="1"/>
    <xf numFmtId="42" fontId="1" fillId="0" borderId="0" xfId="2" applyNumberFormat="1" applyFont="1" applyFill="1" applyBorder="1" applyAlignment="1">
      <alignment horizontal="right"/>
    </xf>
    <xf numFmtId="42" fontId="14" fillId="0" borderId="0" xfId="2" applyNumberFormat="1" applyFont="1" applyFill="1" applyBorder="1" applyAlignment="1">
      <alignment horizontal="right"/>
    </xf>
    <xf numFmtId="42" fontId="1" fillId="0" borderId="6" xfId="2" applyNumberFormat="1" applyFont="1" applyFill="1" applyBorder="1" applyAlignment="1">
      <alignment horizontal="right"/>
    </xf>
    <xf numFmtId="41" fontId="0" fillId="0" borderId="0" xfId="0" applyNumberFormat="1" applyFont="1" applyFill="1" applyBorder="1"/>
    <xf numFmtId="44" fontId="14" fillId="0" borderId="0" xfId="0" quotePrefix="1" applyNumberFormat="1" applyFont="1" applyFill="1" applyBorder="1" applyAlignment="1">
      <alignment horizontal="left"/>
    </xf>
    <xf numFmtId="44" fontId="0" fillId="0" borderId="0" xfId="0" quotePrefix="1" applyNumberFormat="1" applyFont="1" applyFill="1" applyBorder="1" applyAlignment="1">
      <alignment horizontal="left"/>
    </xf>
    <xf numFmtId="44" fontId="1" fillId="0" borderId="0" xfId="0" quotePrefix="1" applyNumberFormat="1" applyFont="1" applyFill="1" applyBorder="1" applyAlignment="1">
      <alignment horizontal="left"/>
    </xf>
    <xf numFmtId="43" fontId="0" fillId="0" borderId="0" xfId="0" applyNumberFormat="1" applyFont="1" applyFill="1" applyBorder="1"/>
    <xf numFmtId="41" fontId="0" fillId="0" borderId="4" xfId="0" applyNumberFormat="1" applyFont="1" applyFill="1" applyBorder="1"/>
    <xf numFmtId="43" fontId="1" fillId="0" borderId="4" xfId="0" applyNumberFormat="1" applyFont="1" applyFill="1" applyBorder="1"/>
    <xf numFmtId="43" fontId="0" fillId="0" borderId="0" xfId="0" quotePrefix="1" applyNumberFormat="1" applyFont="1" applyFill="1" applyBorder="1" applyAlignment="1">
      <alignment horizontal="left"/>
    </xf>
    <xf numFmtId="43" fontId="1" fillId="0" borderId="0" xfId="0" quotePrefix="1" applyNumberFormat="1" applyFont="1" applyFill="1" applyBorder="1" applyAlignment="1">
      <alignment horizontal="left"/>
    </xf>
    <xf numFmtId="44" fontId="0" fillId="0" borderId="8" xfId="0" quotePrefix="1" applyNumberFormat="1" applyFont="1" applyFill="1" applyBorder="1" applyAlignment="1">
      <alignment horizontal="left"/>
    </xf>
    <xf numFmtId="44" fontId="1" fillId="0" borderId="8" xfId="0" quotePrefix="1" applyNumberFormat="1" applyFont="1" applyFill="1" applyBorder="1" applyAlignment="1">
      <alignment horizontal="left"/>
    </xf>
    <xf numFmtId="44" fontId="1" fillId="0" borderId="0" xfId="0" applyNumberFormat="1" applyFont="1" applyFill="1" applyBorder="1"/>
    <xf numFmtId="44" fontId="1" fillId="0" borderId="2" xfId="0" applyNumberFormat="1" applyFont="1" applyFill="1" applyBorder="1"/>
    <xf numFmtId="44" fontId="0" fillId="0" borderId="0" xfId="0" applyNumberFormat="1" applyFont="1" applyFill="1" applyBorder="1"/>
    <xf numFmtId="0" fontId="16" fillId="0" borderId="0" xfId="0" applyFont="1" applyFill="1" applyBorder="1" applyAlignment="1"/>
    <xf numFmtId="0" fontId="0" fillId="0" borderId="0" xfId="0" applyFont="1" applyFill="1" applyBorder="1" applyAlignment="1">
      <alignment wrapText="1"/>
    </xf>
    <xf numFmtId="0" fontId="21" fillId="2" borderId="0" xfId="0" applyFont="1" applyFill="1" applyBorder="1"/>
    <xf numFmtId="168" fontId="1" fillId="0" borderId="0" xfId="0" applyNumberFormat="1" applyFont="1" applyFill="1" applyBorder="1"/>
    <xf numFmtId="0" fontId="13" fillId="3" borderId="0" xfId="0" applyFont="1" applyFill="1" applyBorder="1"/>
    <xf numFmtId="49" fontId="1" fillId="0" borderId="0" xfId="0" applyNumberFormat="1" applyFont="1" applyFill="1" applyBorder="1" applyAlignment="1"/>
    <xf numFmtId="0" fontId="1" fillId="0" borderId="0" xfId="0" applyFont="1" applyFill="1" applyAlignment="1"/>
    <xf numFmtId="164" fontId="1" fillId="0" borderId="0" xfId="2" applyNumberFormat="1" applyFont="1" applyFill="1" applyBorder="1"/>
    <xf numFmtId="166" fontId="14" fillId="0" borderId="0" xfId="1" applyNumberFormat="1" applyFont="1" applyFill="1" applyBorder="1"/>
    <xf numFmtId="166" fontId="1" fillId="0" borderId="5" xfId="1" applyNumberFormat="1" applyFont="1" applyFill="1" applyBorder="1"/>
    <xf numFmtId="41" fontId="1" fillId="0" borderId="0" xfId="1" applyNumberFormat="1" applyFont="1" applyFill="1" applyBorder="1" applyAlignment="1">
      <alignment horizontal="center"/>
    </xf>
    <xf numFmtId="41" fontId="1" fillId="0" borderId="4" xfId="1" applyNumberFormat="1" applyFont="1" applyFill="1" applyBorder="1" applyAlignment="1">
      <alignment horizontal="center"/>
    </xf>
    <xf numFmtId="166" fontId="1" fillId="0" borderId="0" xfId="1" quotePrefix="1" applyNumberFormat="1" applyFont="1" applyFill="1" applyBorder="1" applyAlignment="1">
      <alignment horizontal="right"/>
    </xf>
    <xf numFmtId="42" fontId="1" fillId="0" borderId="6" xfId="2" applyNumberFormat="1" applyFont="1" applyFill="1" applyBorder="1" applyAlignment="1">
      <alignment horizontal="center"/>
    </xf>
    <xf numFmtId="0" fontId="13" fillId="0" borderId="0" xfId="0" applyFont="1" applyFill="1" applyBorder="1" applyAlignment="1">
      <alignment wrapText="1"/>
    </xf>
    <xf numFmtId="0" fontId="6" fillId="2" borderId="0" xfId="0" applyFont="1" applyFill="1" applyBorder="1"/>
    <xf numFmtId="0" fontId="13" fillId="2" borderId="0" xfId="0" applyFont="1" applyFill="1" applyBorder="1"/>
    <xf numFmtId="166" fontId="1" fillId="0" borderId="4" xfId="1" applyNumberFormat="1" applyFont="1" applyFill="1" applyBorder="1"/>
    <xf numFmtId="0" fontId="8" fillId="0" borderId="0" xfId="0" applyFont="1" applyFill="1" applyBorder="1" applyAlignment="1">
      <alignment wrapText="1"/>
    </xf>
    <xf numFmtId="0" fontId="0" fillId="0" borderId="0" xfId="0" quotePrefix="1" applyFont="1" applyFill="1" applyBorder="1" applyAlignment="1">
      <alignment horizontal="left"/>
    </xf>
    <xf numFmtId="166" fontId="1" fillId="0" borderId="0" xfId="1" applyNumberFormat="1" applyFont="1" applyFill="1" applyBorder="1" applyAlignment="1">
      <alignment horizontal="right"/>
    </xf>
    <xf numFmtId="42" fontId="1" fillId="0" borderId="6" xfId="2" applyNumberFormat="1" applyFont="1" applyFill="1" applyBorder="1"/>
    <xf numFmtId="0" fontId="22" fillId="2" borderId="0" xfId="0" applyFont="1" applyFill="1" applyBorder="1"/>
    <xf numFmtId="0" fontId="14" fillId="3" borderId="0" xfId="0" applyFont="1" applyFill="1" applyBorder="1"/>
    <xf numFmtId="164" fontId="1" fillId="0" borderId="0" xfId="2" applyNumberFormat="1" applyFont="1" applyFill="1"/>
    <xf numFmtId="0" fontId="0" fillId="0" borderId="0" xfId="0" applyFont="1" applyFill="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horizontal="center" wrapText="1"/>
    </xf>
    <xf numFmtId="3" fontId="1" fillId="0" borderId="0" xfId="0" applyNumberFormat="1" applyFont="1" applyFill="1"/>
    <xf numFmtId="41" fontId="1" fillId="0" borderId="0" xfId="1" applyNumberFormat="1" applyFont="1" applyFill="1" applyAlignment="1">
      <alignment horizontal="right"/>
    </xf>
    <xf numFmtId="41" fontId="1" fillId="0" borderId="0" xfId="1" quotePrefix="1" applyNumberFormat="1" applyFont="1" applyFill="1" applyBorder="1" applyAlignment="1">
      <alignment horizontal="left"/>
    </xf>
    <xf numFmtId="41" fontId="1" fillId="0" borderId="0" xfId="1" applyNumberFormat="1" applyFont="1" applyFill="1" applyBorder="1" applyAlignment="1">
      <alignment horizontal="left"/>
    </xf>
    <xf numFmtId="44" fontId="8" fillId="0" borderId="0" xfId="2" applyFont="1" applyFill="1" applyBorder="1" applyAlignment="1">
      <alignment horizontal="left"/>
    </xf>
    <xf numFmtId="0" fontId="14" fillId="0" borderId="0" xfId="0" applyFont="1" applyFill="1" applyBorder="1" applyAlignment="1">
      <alignment wrapText="1"/>
    </xf>
    <xf numFmtId="0" fontId="8" fillId="4" borderId="0" xfId="0" applyFont="1" applyFill="1" applyBorder="1" applyAlignment="1">
      <alignment horizontal="left"/>
    </xf>
    <xf numFmtId="0" fontId="15" fillId="4" borderId="0" xfId="0" applyFont="1" applyFill="1" applyBorder="1"/>
    <xf numFmtId="0" fontId="23" fillId="4" borderId="0" xfId="0" applyFont="1" applyFill="1" applyBorder="1"/>
    <xf numFmtId="0" fontId="11" fillId="0" borderId="0" xfId="0" applyFont="1" applyFill="1" applyBorder="1"/>
    <xf numFmtId="0" fontId="11" fillId="3" borderId="0" xfId="0" applyFont="1" applyFill="1" applyBorder="1"/>
    <xf numFmtId="0" fontId="12" fillId="0" borderId="0" xfId="0" quotePrefix="1" applyFont="1" applyFill="1" applyBorder="1" applyAlignment="1">
      <alignment horizontal="left"/>
    </xf>
    <xf numFmtId="42" fontId="1" fillId="0" borderId="0" xfId="2" applyNumberFormat="1" applyFont="1" applyFill="1"/>
    <xf numFmtId="166" fontId="0" fillId="0" borderId="5" xfId="0" applyNumberFormat="1" applyFont="1" applyBorder="1"/>
    <xf numFmtId="166" fontId="1" fillId="0" borderId="5" xfId="0" applyNumberFormat="1" applyFont="1" applyBorder="1"/>
    <xf numFmtId="166" fontId="1" fillId="0" borderId="0" xfId="0" applyNumberFormat="1" applyFont="1" applyBorder="1"/>
    <xf numFmtId="0" fontId="24" fillId="0" borderId="0" xfId="0" applyFont="1" applyFill="1" applyBorder="1"/>
    <xf numFmtId="42" fontId="0" fillId="0" borderId="6" xfId="0" applyNumberFormat="1" applyFont="1" applyFill="1" applyBorder="1"/>
    <xf numFmtId="42" fontId="1" fillId="0" borderId="6" xfId="0" applyNumberFormat="1" applyFont="1" applyFill="1" applyBorder="1"/>
    <xf numFmtId="0" fontId="11" fillId="0" borderId="0" xfId="0" applyFont="1" applyFill="1" applyBorder="1" applyAlignment="1">
      <alignment wrapText="1"/>
    </xf>
    <xf numFmtId="0" fontId="22" fillId="4" borderId="0" xfId="0" applyFont="1" applyFill="1" applyBorder="1"/>
    <xf numFmtId="0" fontId="12" fillId="4" borderId="0" xfId="0" applyFont="1" applyFill="1" applyBorder="1"/>
    <xf numFmtId="0" fontId="8" fillId="0" borderId="0" xfId="0" applyFont="1" applyFill="1" applyBorder="1" applyAlignment="1">
      <alignment horizontal="left"/>
    </xf>
    <xf numFmtId="0" fontId="22" fillId="0" borderId="0" xfId="0" applyFont="1" applyFill="1" applyBorder="1"/>
    <xf numFmtId="49" fontId="25" fillId="0" borderId="0" xfId="0" applyNumberFormat="1" applyFont="1" applyFill="1" applyBorder="1" applyAlignment="1"/>
    <xf numFmtId="168" fontId="8" fillId="0" borderId="0" xfId="0" applyNumberFormat="1" applyFont="1" applyFill="1" applyBorder="1" applyAlignment="1">
      <alignment horizontal="right"/>
    </xf>
    <xf numFmtId="42" fontId="1" fillId="0" borderId="0" xfId="1" applyNumberFormat="1" applyFont="1" applyFill="1" applyBorder="1"/>
    <xf numFmtId="42" fontId="8" fillId="0" borderId="0" xfId="1" applyNumberFormat="1" applyFont="1" applyFill="1" applyBorder="1"/>
    <xf numFmtId="41" fontId="8" fillId="0" borderId="0" xfId="1" applyNumberFormat="1" applyFont="1" applyFill="1" applyBorder="1"/>
    <xf numFmtId="41" fontId="8" fillId="0" borderId="0" xfId="1" applyNumberFormat="1" applyFont="1" applyFill="1" applyBorder="1" applyAlignment="1">
      <alignment horizontal="right"/>
    </xf>
    <xf numFmtId="41" fontId="8" fillId="0" borderId="0" xfId="1" quotePrefix="1" applyNumberFormat="1" applyFont="1" applyFill="1" applyBorder="1" applyAlignment="1">
      <alignment horizontal="left"/>
    </xf>
    <xf numFmtId="41" fontId="8" fillId="0" borderId="0" xfId="1" applyNumberFormat="1" applyFont="1" applyFill="1" applyBorder="1" applyAlignment="1">
      <alignment horizontal="center"/>
    </xf>
    <xf numFmtId="42" fontId="8" fillId="0" borderId="0" xfId="2" applyNumberFormat="1" applyFont="1" applyFill="1" applyBorder="1"/>
    <xf numFmtId="0" fontId="23" fillId="0" borderId="0" xfId="0" applyFont="1" applyFill="1" applyBorder="1"/>
    <xf numFmtId="42" fontId="8" fillId="0" borderId="0" xfId="2" applyNumberFormat="1" applyFont="1" applyFill="1" applyBorder="1" applyAlignment="1">
      <alignment horizontal="right"/>
    </xf>
    <xf numFmtId="166" fontId="8" fillId="0" borderId="0" xfId="1" applyNumberFormat="1" applyFont="1" applyFill="1" applyBorder="1"/>
    <xf numFmtId="41" fontId="1" fillId="0" borderId="5" xfId="1" applyNumberFormat="1" applyFont="1" applyFill="1" applyBorder="1" applyAlignment="1">
      <alignment horizontal="right"/>
    </xf>
    <xf numFmtId="0" fontId="1" fillId="2" borderId="0" xfId="0" applyFont="1" applyFill="1" applyBorder="1"/>
    <xf numFmtId="0" fontId="20" fillId="2" borderId="0" xfId="0" applyFont="1" applyFill="1" applyBorder="1"/>
    <xf numFmtId="0" fontId="0" fillId="2" borderId="0" xfId="0" applyFont="1" applyFill="1" applyBorder="1"/>
    <xf numFmtId="0" fontId="8" fillId="2" borderId="0" xfId="0" applyFont="1" applyFill="1" applyBorder="1"/>
    <xf numFmtId="0" fontId="2" fillId="0" borderId="0" xfId="0" applyFont="1" applyFill="1" applyBorder="1"/>
    <xf numFmtId="0" fontId="6" fillId="0" borderId="0" xfId="0" applyFont="1" applyFill="1" applyBorder="1"/>
    <xf numFmtId="0" fontId="20" fillId="3" borderId="0" xfId="0" applyFont="1" applyFill="1" applyBorder="1"/>
    <xf numFmtId="42" fontId="1" fillId="0" borderId="2" xfId="0" applyNumberFormat="1" applyFont="1" applyFill="1" applyBorder="1"/>
    <xf numFmtId="42" fontId="1" fillId="0" borderId="0" xfId="1" applyNumberFormat="1" applyFont="1" applyFill="1" applyBorder="1" applyAlignment="1">
      <alignment horizontal="right"/>
    </xf>
    <xf numFmtId="42" fontId="8" fillId="0" borderId="0" xfId="0" applyNumberFormat="1" applyFont="1" applyFill="1" applyBorder="1"/>
    <xf numFmtId="41" fontId="1" fillId="0" borderId="2" xfId="0" applyNumberFormat="1" applyFont="1" applyFill="1" applyBorder="1"/>
    <xf numFmtId="41" fontId="8" fillId="0" borderId="0" xfId="0" applyNumberFormat="1" applyFont="1" applyFill="1" applyBorder="1"/>
    <xf numFmtId="42" fontId="1" fillId="0" borderId="2" xfId="2" applyNumberFormat="1" applyFont="1" applyFill="1" applyBorder="1"/>
    <xf numFmtId="42" fontId="1" fillId="0" borderId="8" xfId="2" applyNumberFormat="1" applyFont="1" applyFill="1" applyBorder="1"/>
    <xf numFmtId="42" fontId="1" fillId="0" borderId="8" xfId="2" applyNumberFormat="1" applyFont="1" applyFill="1" applyBorder="1" applyAlignment="1">
      <alignment horizontal="right"/>
    </xf>
    <xf numFmtId="41" fontId="20" fillId="0" borderId="0" xfId="0" applyNumberFormat="1" applyFont="1" applyFill="1" applyBorder="1"/>
    <xf numFmtId="0" fontId="8" fillId="4" borderId="0" xfId="0" applyFont="1" applyFill="1" applyBorder="1"/>
    <xf numFmtId="0" fontId="1" fillId="4" borderId="0" xfId="0" applyFont="1" applyFill="1" applyBorder="1"/>
    <xf numFmtId="168" fontId="14" fillId="4" borderId="0" xfId="0" applyNumberFormat="1" applyFont="1" applyFill="1" applyBorder="1" applyAlignment="1">
      <alignment horizontal="right"/>
    </xf>
    <xf numFmtId="168" fontId="20" fillId="4" borderId="0" xfId="0" applyNumberFormat="1" applyFont="1" applyFill="1" applyBorder="1" applyAlignment="1">
      <alignment horizontal="right"/>
    </xf>
    <xf numFmtId="168" fontId="0" fillId="4" borderId="0" xfId="0" applyNumberFormat="1" applyFont="1" applyFill="1" applyBorder="1" applyAlignment="1">
      <alignment horizontal="right"/>
    </xf>
    <xf numFmtId="168" fontId="8" fillId="4" borderId="0" xfId="0" applyNumberFormat="1" applyFont="1" applyFill="1" applyBorder="1" applyAlignment="1">
      <alignment horizontal="right"/>
    </xf>
    <xf numFmtId="168" fontId="1" fillId="4" borderId="0" xfId="0" applyNumberFormat="1" applyFont="1" applyFill="1" applyBorder="1" applyAlignment="1">
      <alignment horizontal="right"/>
    </xf>
    <xf numFmtId="168" fontId="14"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0" fontId="0" fillId="0" borderId="0" xfId="0" applyFont="1" applyFill="1" applyBorder="1" applyAlignment="1"/>
    <xf numFmtId="41" fontId="1" fillId="0" borderId="0" xfId="1" quotePrefix="1" applyNumberFormat="1" applyFont="1" applyFill="1" applyBorder="1" applyAlignment="1">
      <alignment horizontal="right"/>
    </xf>
    <xf numFmtId="41" fontId="1" fillId="0" borderId="5" xfId="1" quotePrefix="1" applyNumberFormat="1" applyFont="1" applyFill="1" applyBorder="1" applyAlignment="1">
      <alignment horizontal="right"/>
    </xf>
    <xf numFmtId="41" fontId="1" fillId="0" borderId="4" xfId="2" applyNumberFormat="1" applyFont="1" applyFill="1" applyBorder="1" applyAlignment="1">
      <alignment horizontal="right"/>
    </xf>
    <xf numFmtId="41" fontId="1" fillId="0" borderId="0" xfId="2" applyNumberFormat="1" applyFont="1" applyFill="1" applyBorder="1" applyAlignment="1">
      <alignment horizontal="right"/>
    </xf>
    <xf numFmtId="0" fontId="1" fillId="0" borderId="0" xfId="0" applyNumberFormat="1" applyFont="1" applyFill="1" applyBorder="1"/>
    <xf numFmtId="0" fontId="1" fillId="0" borderId="0" xfId="0" applyFont="1" applyFill="1" applyBorder="1" applyAlignment="1">
      <alignment horizontal="left" indent="1"/>
    </xf>
    <xf numFmtId="41" fontId="0" fillId="0" borderId="9" xfId="0" applyNumberFormat="1" applyFont="1" applyFill="1" applyBorder="1" applyAlignment="1">
      <alignment horizontal="right"/>
    </xf>
    <xf numFmtId="41" fontId="0" fillId="0" borderId="0" xfId="0" applyNumberFormat="1" applyFont="1" applyFill="1" applyBorder="1" applyAlignment="1">
      <alignment horizontal="right"/>
    </xf>
    <xf numFmtId="41" fontId="1" fillId="0" borderId="0" xfId="0" applyNumberFormat="1" applyFont="1" applyFill="1" applyBorder="1" applyAlignment="1">
      <alignment horizontal="right"/>
    </xf>
    <xf numFmtId="169" fontId="8" fillId="0" borderId="2" xfId="0" applyNumberFormat="1" applyFont="1" applyFill="1" applyBorder="1" applyAlignment="1">
      <alignment horizontal="left"/>
    </xf>
    <xf numFmtId="10" fontId="0"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169" fontId="1" fillId="0" borderId="0" xfId="0" applyNumberFormat="1" applyFont="1" applyFill="1" applyBorder="1" applyAlignment="1">
      <alignment horizontal="left"/>
    </xf>
    <xf numFmtId="0" fontId="20" fillId="0" borderId="0" xfId="0" applyFont="1" applyFill="1" applyBorder="1" applyAlignment="1">
      <alignment wrapText="1"/>
    </xf>
    <xf numFmtId="168" fontId="0" fillId="0" borderId="1" xfId="0" applyNumberFormat="1" applyFont="1" applyFill="1" applyBorder="1"/>
    <xf numFmtId="168" fontId="1" fillId="0" borderId="1" xfId="0" applyNumberFormat="1" applyFont="1" applyFill="1" applyBorder="1"/>
    <xf numFmtId="42" fontId="0" fillId="0" borderId="0" xfId="0" applyNumberFormat="1" applyFont="1" applyFill="1" applyBorder="1"/>
    <xf numFmtId="0" fontId="12" fillId="0" borderId="0" xfId="0" applyFont="1" applyFill="1" applyBorder="1" applyAlignment="1">
      <alignment horizontal="left"/>
    </xf>
    <xf numFmtId="0" fontId="0" fillId="0" borderId="0" xfId="0" applyFont="1" applyFill="1" applyBorder="1" applyAlignment="1">
      <alignment horizontal="left"/>
    </xf>
    <xf numFmtId="0" fontId="8" fillId="0" borderId="2" xfId="0" applyFont="1" applyFill="1" applyBorder="1" applyAlignment="1">
      <alignment horizontal="left"/>
    </xf>
    <xf numFmtId="42" fontId="0" fillId="0" borderId="0" xfId="0" applyNumberFormat="1" applyFont="1" applyFill="1" applyBorder="1" applyAlignment="1">
      <alignment horizontal="left"/>
    </xf>
    <xf numFmtId="42" fontId="1" fillId="0" borderId="0" xfId="0" applyNumberFormat="1" applyFont="1" applyFill="1" applyBorder="1" applyAlignment="1">
      <alignment horizontal="left"/>
    </xf>
    <xf numFmtId="42" fontId="1" fillId="0" borderId="2" xfId="0" applyNumberFormat="1" applyFont="1" applyFill="1" applyBorder="1" applyAlignment="1">
      <alignment horizontal="left"/>
    </xf>
    <xf numFmtId="41" fontId="0" fillId="0" borderId="5" xfId="0" applyNumberFormat="1" applyFont="1" applyFill="1" applyBorder="1" applyAlignment="1">
      <alignment horizontal="left"/>
    </xf>
    <xf numFmtId="41" fontId="1" fillId="0" borderId="5" xfId="0" applyNumberFormat="1" applyFont="1" applyFill="1" applyBorder="1" applyAlignment="1">
      <alignment horizontal="left"/>
    </xf>
    <xf numFmtId="41" fontId="1" fillId="0" borderId="0" xfId="0" applyNumberFormat="1" applyFont="1" applyFill="1" applyBorder="1" applyAlignment="1">
      <alignment horizontal="left"/>
    </xf>
    <xf numFmtId="41" fontId="1" fillId="0" borderId="2" xfId="0" applyNumberFormat="1" applyFont="1" applyFill="1" applyBorder="1" applyAlignment="1">
      <alignment horizontal="left"/>
    </xf>
    <xf numFmtId="0" fontId="1" fillId="0" borderId="2" xfId="0" applyFont="1" applyFill="1" applyBorder="1" applyAlignment="1">
      <alignment horizontal="left"/>
    </xf>
    <xf numFmtId="41" fontId="0" fillId="0" borderId="0" xfId="0" applyNumberFormat="1" applyFont="1" applyFill="1" applyBorder="1" applyAlignment="1">
      <alignment horizontal="left"/>
    </xf>
    <xf numFmtId="42" fontId="1" fillId="0" borderId="2" xfId="0" quotePrefix="1" applyNumberFormat="1" applyFont="1" applyFill="1" applyBorder="1" applyAlignment="1">
      <alignment horizontal="left"/>
    </xf>
    <xf numFmtId="41" fontId="1" fillId="0" borderId="5" xfId="1" applyNumberFormat="1" applyFont="1" applyFill="1" applyBorder="1" applyAlignment="1">
      <alignment horizontal="left"/>
    </xf>
    <xf numFmtId="0" fontId="35" fillId="3" borderId="0" xfId="0" applyFont="1" applyFill="1" applyBorder="1"/>
    <xf numFmtId="0" fontId="35" fillId="3" borderId="2" xfId="0" applyFont="1" applyFill="1" applyBorder="1"/>
    <xf numFmtId="0" fontId="5" fillId="0" borderId="0" xfId="0" applyFont="1" applyFill="1" applyBorder="1"/>
    <xf numFmtId="0" fontId="35" fillId="0" borderId="0" xfId="0" applyFont="1" applyFill="1" applyBorder="1"/>
    <xf numFmtId="0" fontId="35" fillId="0" borderId="2" xfId="0" applyFont="1" applyFill="1" applyBorder="1"/>
    <xf numFmtId="168" fontId="1" fillId="0" borderId="3" xfId="0" applyNumberFormat="1" applyFont="1" applyFill="1" applyBorder="1"/>
    <xf numFmtId="0" fontId="1" fillId="0" borderId="2" xfId="0" applyFont="1" applyFill="1" applyBorder="1" applyAlignment="1"/>
    <xf numFmtId="44" fontId="0" fillId="0" borderId="0" xfId="0" applyNumberFormat="1" applyFont="1" applyFill="1" applyBorder="1" applyAlignment="1"/>
    <xf numFmtId="44" fontId="1" fillId="0" borderId="0" xfId="0" applyNumberFormat="1" applyFont="1" applyFill="1" applyBorder="1" applyAlignment="1"/>
    <xf numFmtId="44" fontId="1" fillId="0" borderId="0" xfId="2" applyFont="1" applyFill="1" applyBorder="1" applyAlignment="1"/>
    <xf numFmtId="44" fontId="1" fillId="0" borderId="0" xfId="1" applyNumberFormat="1" applyFont="1" applyFill="1" applyBorder="1" applyAlignment="1"/>
    <xf numFmtId="0" fontId="6" fillId="3" borderId="2" xfId="0" applyFont="1" applyFill="1" applyBorder="1"/>
    <xf numFmtId="0" fontId="0" fillId="3" borderId="0" xfId="0" applyFont="1" applyFill="1" applyBorder="1"/>
    <xf numFmtId="0" fontId="7" fillId="0" borderId="0" xfId="0" applyFont="1"/>
    <xf numFmtId="44" fontId="1" fillId="0" borderId="0" xfId="2" applyNumberFormat="1" applyFont="1" applyFill="1" applyBorder="1"/>
    <xf numFmtId="43" fontId="0" fillId="0" borderId="5" xfId="0" applyNumberFormat="1" applyFont="1" applyFill="1" applyBorder="1"/>
    <xf numFmtId="43" fontId="1" fillId="0" borderId="5" xfId="0" applyNumberFormat="1" applyFont="1" applyFill="1" applyBorder="1"/>
    <xf numFmtId="44" fontId="1" fillId="0" borderId="8" xfId="2" applyNumberFormat="1" applyFont="1" applyFill="1" applyBorder="1"/>
    <xf numFmtId="0" fontId="17" fillId="3" borderId="0" xfId="0" applyFont="1" applyFill="1" applyBorder="1"/>
    <xf numFmtId="171" fontId="1" fillId="0" borderId="0" xfId="1" applyNumberFormat="1" applyFont="1" applyFill="1" applyBorder="1" applyAlignment="1"/>
    <xf numFmtId="43" fontId="0" fillId="0" borderId="5" xfId="0" applyNumberFormat="1" applyFont="1" applyFill="1" applyBorder="1" applyAlignment="1"/>
    <xf numFmtId="43" fontId="1" fillId="0" borderId="5" xfId="0" applyNumberFormat="1" applyFont="1" applyFill="1" applyBorder="1" applyAlignment="1"/>
    <xf numFmtId="43" fontId="1" fillId="0" borderId="0" xfId="0" applyNumberFormat="1" applyFont="1" applyFill="1" applyBorder="1" applyAlignment="1"/>
    <xf numFmtId="43" fontId="1" fillId="0" borderId="4" xfId="2" applyNumberFormat="1" applyFont="1" applyFill="1" applyBorder="1" applyAlignment="1"/>
    <xf numFmtId="43" fontId="1" fillId="0" borderId="0" xfId="2" applyNumberFormat="1" applyFont="1" applyFill="1" applyBorder="1" applyAlignment="1"/>
    <xf numFmtId="0" fontId="0" fillId="0" borderId="0" xfId="0" applyFont="1" applyFill="1" applyAlignment="1"/>
    <xf numFmtId="41" fontId="0" fillId="0" borderId="0" xfId="0" applyNumberFormat="1" applyFont="1" applyFill="1" applyBorder="1" applyAlignment="1"/>
    <xf numFmtId="171" fontId="1" fillId="0" borderId="5" xfId="1" applyNumberFormat="1" applyFont="1" applyFill="1" applyBorder="1" applyAlignment="1"/>
    <xf numFmtId="41" fontId="0" fillId="0" borderId="4" xfId="0" applyNumberFormat="1" applyFont="1" applyFill="1" applyBorder="1" applyAlignment="1"/>
    <xf numFmtId="43" fontId="1" fillId="0" borderId="4" xfId="0" applyNumberFormat="1" applyFont="1" applyFill="1" applyBorder="1" applyAlignment="1"/>
    <xf numFmtId="43" fontId="0" fillId="0" borderId="0" xfId="0" applyNumberFormat="1" applyFont="1" applyFill="1" applyBorder="1" applyAlignment="1"/>
    <xf numFmtId="168" fontId="0" fillId="0" borderId="0" xfId="0" applyNumberFormat="1" applyFont="1" applyFill="1" applyBorder="1" applyAlignment="1"/>
    <xf numFmtId="168" fontId="1" fillId="0" borderId="0" xfId="0" applyNumberFormat="1" applyFont="1" applyFill="1" applyBorder="1" applyAlignment="1"/>
    <xf numFmtId="44" fontId="0" fillId="0" borderId="6" xfId="0" applyNumberFormat="1" applyFont="1" applyFill="1" applyBorder="1" applyAlignment="1"/>
    <xf numFmtId="44" fontId="1" fillId="0" borderId="6" xfId="0" applyNumberFormat="1" applyFont="1" applyFill="1" applyBorder="1" applyAlignment="1"/>
    <xf numFmtId="166" fontId="1" fillId="0" borderId="0" xfId="1" applyNumberFormat="1" applyFont="1" applyFill="1" applyBorder="1" applyAlignment="1"/>
    <xf numFmtId="0" fontId="16" fillId="0" borderId="0" xfId="0" applyFont="1" applyFill="1" applyBorder="1" applyAlignment="1">
      <alignment horizontal="left" vertical="top" wrapText="1"/>
    </xf>
    <xf numFmtId="0" fontId="1" fillId="3" borderId="0" xfId="0" applyFont="1" applyFill="1" applyBorder="1"/>
    <xf numFmtId="0" fontId="8" fillId="3" borderId="0" xfId="0" applyFont="1" applyFill="1" applyBorder="1"/>
    <xf numFmtId="0" fontId="0" fillId="0" borderId="0" xfId="0" applyFont="1" applyFill="1" applyBorder="1" applyAlignment="1">
      <alignment vertical="top" wrapText="1"/>
    </xf>
    <xf numFmtId="0" fontId="0" fillId="0" borderId="0" xfId="0" applyFont="1" applyFill="1" applyBorder="1" applyAlignment="1"/>
    <xf numFmtId="0" fontId="1" fillId="0" borderId="0" xfId="0" applyFont="1" applyFill="1" applyBorder="1" applyAlignment="1">
      <alignment horizontal="left" wrapText="1"/>
    </xf>
    <xf numFmtId="0" fontId="1" fillId="0" borderId="0" xfId="0" quotePrefix="1" applyFont="1" applyAlignment="1">
      <alignment horizontal="left"/>
    </xf>
    <xf numFmtId="43" fontId="1" fillId="0" borderId="0" xfId="1" applyNumberFormat="1" applyFont="1" applyFill="1" applyBorder="1" applyAlignment="1">
      <alignment horizontal="right"/>
    </xf>
    <xf numFmtId="41" fontId="8" fillId="0" borderId="0" xfId="0" applyNumberFormat="1" applyFont="1" applyFill="1"/>
    <xf numFmtId="41" fontId="8" fillId="0" borderId="4" xfId="1" applyNumberFormat="1" applyFont="1" applyFill="1" applyBorder="1"/>
    <xf numFmtId="41" fontId="8" fillId="0" borderId="0" xfId="1" applyNumberFormat="1" applyFont="1" applyFill="1"/>
    <xf numFmtId="41" fontId="8" fillId="0" borderId="5" xfId="1" applyNumberFormat="1" applyFont="1" applyFill="1" applyBorder="1"/>
    <xf numFmtId="41" fontId="8" fillId="0" borderId="4" xfId="1" applyNumberFormat="1" applyFont="1" applyFill="1" applyBorder="1" applyAlignment="1">
      <alignment horizontal="right"/>
    </xf>
    <xf numFmtId="43" fontId="1" fillId="0" borderId="5" xfId="1" applyNumberFormat="1" applyFont="1" applyFill="1" applyBorder="1"/>
    <xf numFmtId="41" fontId="8" fillId="0" borderId="5" xfId="0" applyNumberFormat="1" applyFont="1" applyFill="1" applyBorder="1"/>
    <xf numFmtId="41" fontId="1" fillId="0" borderId="5" xfId="0" applyNumberFormat="1" applyFont="1" applyFill="1" applyBorder="1"/>
    <xf numFmtId="42" fontId="8" fillId="0" borderId="6" xfId="2" applyNumberFormat="1" applyFont="1" applyFill="1" applyBorder="1"/>
    <xf numFmtId="164" fontId="1" fillId="0" borderId="0" xfId="2" applyNumberFormat="1" applyFont="1" applyFill="1" applyBorder="1" applyAlignment="1">
      <alignment horizontal="right"/>
    </xf>
    <xf numFmtId="164" fontId="1" fillId="0" borderId="2" xfId="0" applyNumberFormat="1" applyFont="1" applyFill="1" applyBorder="1"/>
    <xf numFmtId="164" fontId="1" fillId="0" borderId="0" xfId="0" applyNumberFormat="1" applyFont="1" applyFill="1" applyBorder="1"/>
    <xf numFmtId="166" fontId="1" fillId="0" borderId="2" xfId="0" applyNumberFormat="1" applyFont="1" applyFill="1" applyBorder="1"/>
    <xf numFmtId="41" fontId="1" fillId="0" borderId="4" xfId="0" applyNumberFormat="1" applyFont="1" applyFill="1" applyBorder="1"/>
    <xf numFmtId="41" fontId="8" fillId="0" borderId="4" xfId="0" applyNumberFormat="1" applyFont="1" applyFill="1" applyBorder="1"/>
    <xf numFmtId="41" fontId="1" fillId="0" borderId="4" xfId="0" applyNumberFormat="1" applyFont="1" applyFill="1" applyBorder="1" applyAlignment="1">
      <alignment horizontal="center"/>
    </xf>
    <xf numFmtId="41" fontId="8" fillId="0" borderId="4" xfId="0" applyNumberFormat="1" applyFont="1" applyFill="1" applyBorder="1" applyAlignment="1">
      <alignment horizontal="center"/>
    </xf>
    <xf numFmtId="41" fontId="1" fillId="0" borderId="0" xfId="0" quotePrefix="1" applyNumberFormat="1" applyFont="1" applyFill="1" applyBorder="1" applyAlignment="1">
      <alignment horizontal="left"/>
    </xf>
    <xf numFmtId="166" fontId="1" fillId="0" borderId="2" xfId="0" applyNumberFormat="1" applyFont="1" applyFill="1" applyBorder="1" applyAlignment="1">
      <alignment horizontal="left"/>
    </xf>
    <xf numFmtId="166" fontId="1" fillId="0" borderId="0" xfId="0" applyNumberFormat="1" applyFont="1" applyFill="1" applyBorder="1" applyAlignment="1">
      <alignment horizontal="left"/>
    </xf>
    <xf numFmtId="42" fontId="1" fillId="0" borderId="6" xfId="0" applyNumberFormat="1" applyFont="1" applyFill="1" applyBorder="1" applyAlignment="1">
      <alignment horizontal="center"/>
    </xf>
    <xf numFmtId="42" fontId="1" fillId="0" borderId="0" xfId="0" applyNumberFormat="1" applyFont="1" applyFill="1" applyBorder="1" applyAlignment="1">
      <alignment horizontal="center"/>
    </xf>
    <xf numFmtId="42" fontId="8" fillId="0" borderId="6" xfId="0" applyNumberFormat="1" applyFont="1" applyFill="1" applyBorder="1" applyAlignment="1">
      <alignment horizontal="center"/>
    </xf>
    <xf numFmtId="0" fontId="0" fillId="0" borderId="0" xfId="0" applyFont="1" applyAlignment="1">
      <alignment horizontal="left"/>
    </xf>
    <xf numFmtId="164" fontId="0" fillId="0" borderId="2" xfId="0" applyNumberFormat="1" applyFont="1" applyFill="1" applyBorder="1"/>
    <xf numFmtId="164" fontId="0" fillId="0" borderId="0" xfId="0" applyNumberFormat="1" applyFont="1" applyFill="1" applyBorder="1"/>
    <xf numFmtId="0" fontId="0" fillId="0" borderId="0" xfId="0" quotePrefix="1" applyFont="1" applyAlignment="1">
      <alignment horizontal="left"/>
    </xf>
    <xf numFmtId="166" fontId="0" fillId="0" borderId="2" xfId="0" applyNumberFormat="1" applyFont="1" applyFill="1" applyBorder="1"/>
    <xf numFmtId="41" fontId="0" fillId="0" borderId="0" xfId="1" applyNumberFormat="1" applyFont="1" applyFill="1" applyBorder="1" applyAlignment="1">
      <alignment horizontal="right"/>
    </xf>
    <xf numFmtId="0" fontId="0" fillId="0" borderId="2" xfId="0" applyFont="1" applyFill="1" applyBorder="1"/>
    <xf numFmtId="41" fontId="0" fillId="0" borderId="5" xfId="1" applyNumberFormat="1" applyFont="1" applyFill="1" applyBorder="1" applyAlignment="1">
      <alignment horizontal="right"/>
    </xf>
    <xf numFmtId="166" fontId="0" fillId="0" borderId="0" xfId="0" applyNumberFormat="1" applyFont="1" applyFill="1" applyBorder="1"/>
    <xf numFmtId="41" fontId="8" fillId="0" borderId="5" xfId="1" applyNumberFormat="1" applyFont="1" applyFill="1" applyBorder="1" applyAlignment="1">
      <alignment horizontal="right"/>
    </xf>
    <xf numFmtId="41" fontId="0" fillId="0" borderId="2" xfId="0" applyNumberFormat="1" applyFont="1" applyFill="1" applyBorder="1"/>
    <xf numFmtId="41" fontId="0" fillId="0" borderId="0" xfId="0" applyNumberFormat="1" applyFont="1" applyFill="1"/>
    <xf numFmtId="41" fontId="0" fillId="0" borderId="0" xfId="0" quotePrefix="1" applyNumberFormat="1" applyFont="1" applyFill="1" applyBorder="1" applyAlignment="1">
      <alignment horizontal="left"/>
    </xf>
    <xf numFmtId="41" fontId="0" fillId="0" borderId="7" xfId="0" applyNumberFormat="1" applyFont="1" applyFill="1" applyBorder="1"/>
    <xf numFmtId="41" fontId="8" fillId="0" borderId="7" xfId="0" applyNumberFormat="1" applyFont="1" applyFill="1" applyBorder="1"/>
    <xf numFmtId="42" fontId="0" fillId="0" borderId="6" xfId="0" applyNumberFormat="1" applyFont="1" applyFill="1" applyBorder="1" applyAlignment="1">
      <alignment horizontal="center"/>
    </xf>
    <xf numFmtId="42" fontId="0" fillId="0" borderId="0" xfId="0" applyNumberFormat="1" applyFont="1" applyFill="1" applyBorder="1" applyAlignment="1">
      <alignment horizontal="center"/>
    </xf>
    <xf numFmtId="42" fontId="1" fillId="0" borderId="0" xfId="0" applyNumberFormat="1" applyFont="1" applyFill="1" applyAlignment="1">
      <alignment horizontal="right"/>
    </xf>
    <xf numFmtId="164" fontId="8" fillId="0" borderId="0" xfId="2" applyNumberFormat="1" applyFont="1" applyFill="1" applyBorder="1"/>
    <xf numFmtId="0" fontId="8" fillId="0" borderId="0" xfId="0" applyFont="1" applyFill="1" applyAlignment="1">
      <alignment horizontal="center" wrapText="1"/>
    </xf>
    <xf numFmtId="41" fontId="8" fillId="0" borderId="0" xfId="2" applyNumberFormat="1" applyFont="1" applyFill="1" applyBorder="1"/>
    <xf numFmtId="37" fontId="1" fillId="0" borderId="2" xfId="0" applyNumberFormat="1" applyFont="1" applyFill="1" applyBorder="1"/>
    <xf numFmtId="41" fontId="8" fillId="0" borderId="5" xfId="2" applyNumberFormat="1" applyFont="1" applyFill="1" applyBorder="1"/>
    <xf numFmtId="166" fontId="8" fillId="0" borderId="5" xfId="1" applyNumberFormat="1" applyFont="1" applyFill="1" applyBorder="1"/>
    <xf numFmtId="41" fontId="8" fillId="0" borderId="4" xfId="1" applyNumberFormat="1" applyFont="1" applyFill="1" applyBorder="1" applyAlignment="1">
      <alignment horizontal="center"/>
    </xf>
    <xf numFmtId="42" fontId="8" fillId="0" borderId="6" xfId="2" applyNumberFormat="1" applyFont="1" applyFill="1" applyBorder="1" applyAlignment="1">
      <alignment horizontal="center"/>
    </xf>
    <xf numFmtId="166" fontId="8" fillId="0" borderId="4" xfId="1" applyNumberFormat="1" applyFont="1" applyFill="1" applyBorder="1"/>
    <xf numFmtId="0" fontId="8" fillId="0" borderId="0" xfId="0" quotePrefix="1" applyFont="1" applyFill="1" applyBorder="1" applyAlignment="1">
      <alignment horizontal="left"/>
    </xf>
    <xf numFmtId="166" fontId="8" fillId="0" borderId="0" xfId="1" applyNumberFormat="1" applyFont="1" applyFill="1" applyBorder="1" applyAlignment="1">
      <alignment horizontal="right"/>
    </xf>
    <xf numFmtId="41" fontId="8" fillId="0" borderId="0" xfId="1" applyNumberFormat="1" applyFont="1" applyFill="1" applyAlignment="1">
      <alignment horizontal="right"/>
    </xf>
    <xf numFmtId="41" fontId="8" fillId="0" borderId="0" xfId="1" applyNumberFormat="1" applyFont="1" applyFill="1" applyBorder="1" applyAlignment="1">
      <alignment horizontal="left"/>
    </xf>
    <xf numFmtId="42" fontId="8" fillId="0" borderId="6" xfId="2" applyNumberFormat="1" applyFont="1" applyFill="1" applyBorder="1" applyAlignment="1">
      <alignment horizontal="right"/>
    </xf>
    <xf numFmtId="166" fontId="8" fillId="0" borderId="0" xfId="0" applyNumberFormat="1" applyFont="1" applyFill="1"/>
    <xf numFmtId="166" fontId="8" fillId="0" borderId="5" xfId="0" applyNumberFormat="1" applyFont="1" applyFill="1" applyBorder="1"/>
    <xf numFmtId="44" fontId="8" fillId="0" borderId="0" xfId="0" quotePrefix="1" applyNumberFormat="1" applyFont="1" applyFill="1" applyBorder="1" applyAlignment="1">
      <alignment horizontal="left"/>
    </xf>
    <xf numFmtId="43" fontId="8" fillId="0" borderId="0" xfId="0" applyNumberFormat="1" applyFont="1" applyFill="1" applyBorder="1"/>
    <xf numFmtId="43" fontId="8" fillId="0" borderId="0" xfId="0" quotePrefix="1" applyNumberFormat="1" applyFont="1" applyFill="1" applyBorder="1" applyAlignment="1">
      <alignment horizontal="left"/>
    </xf>
    <xf numFmtId="44" fontId="8" fillId="0" borderId="8" xfId="0" quotePrefix="1" applyNumberFormat="1" applyFont="1" applyFill="1" applyBorder="1" applyAlignment="1">
      <alignment horizontal="left"/>
    </xf>
    <xf numFmtId="44" fontId="8" fillId="0" borderId="0" xfId="0" applyNumberFormat="1" applyFont="1" applyFill="1" applyBorder="1"/>
    <xf numFmtId="41" fontId="8" fillId="0" borderId="0" xfId="1" quotePrefix="1" applyNumberFormat="1" applyFont="1" applyFill="1" applyBorder="1" applyAlignment="1">
      <alignment horizontal="right"/>
    </xf>
    <xf numFmtId="41" fontId="8" fillId="0" borderId="5" xfId="1" quotePrefix="1" applyNumberFormat="1" applyFont="1" applyFill="1" applyBorder="1" applyAlignment="1">
      <alignment horizontal="right"/>
    </xf>
    <xf numFmtId="41" fontId="8" fillId="0" borderId="4" xfId="2" applyNumberFormat="1" applyFont="1" applyFill="1" applyBorder="1" applyAlignment="1">
      <alignment horizontal="right"/>
    </xf>
    <xf numFmtId="41" fontId="8" fillId="0" borderId="0" xfId="0" applyNumberFormat="1" applyFont="1" applyFill="1" applyBorder="1" applyAlignment="1">
      <alignment horizontal="right"/>
    </xf>
    <xf numFmtId="10" fontId="8" fillId="0" borderId="0" xfId="0" applyNumberFormat="1" applyFont="1" applyFill="1" applyBorder="1" applyAlignment="1">
      <alignment horizontal="right"/>
    </xf>
    <xf numFmtId="42" fontId="8" fillId="0" borderId="8" xfId="2" applyNumberFormat="1" applyFont="1" applyFill="1" applyBorder="1"/>
    <xf numFmtId="168" fontId="8" fillId="0" borderId="1" xfId="0" applyNumberFormat="1" applyFont="1" applyFill="1" applyBorder="1"/>
    <xf numFmtId="42" fontId="8" fillId="0" borderId="0" xfId="0" applyNumberFormat="1" applyFont="1" applyFill="1" applyBorder="1" applyAlignment="1">
      <alignment horizontal="left"/>
    </xf>
    <xf numFmtId="41" fontId="8" fillId="0" borderId="5" xfId="0" applyNumberFormat="1" applyFont="1" applyFill="1" applyBorder="1" applyAlignment="1">
      <alignment horizontal="left"/>
    </xf>
    <xf numFmtId="42" fontId="8" fillId="0" borderId="8" xfId="2" applyNumberFormat="1" applyFont="1" applyFill="1" applyBorder="1" applyAlignment="1">
      <alignment horizontal="right"/>
    </xf>
    <xf numFmtId="41" fontId="8" fillId="0" borderId="0" xfId="0" applyNumberFormat="1" applyFont="1" applyFill="1" applyBorder="1" applyAlignment="1">
      <alignment horizontal="left"/>
    </xf>
    <xf numFmtId="41" fontId="8" fillId="0" borderId="5" xfId="1" applyNumberFormat="1" applyFont="1" applyFill="1" applyBorder="1" applyAlignment="1">
      <alignment horizontal="left"/>
    </xf>
    <xf numFmtId="0" fontId="12" fillId="0" borderId="0" xfId="0" applyFont="1" applyFill="1" applyBorder="1" applyAlignment="1">
      <alignment horizontal="left" wrapText="1"/>
    </xf>
    <xf numFmtId="166" fontId="8" fillId="0" borderId="5" xfId="0" applyNumberFormat="1" applyFont="1" applyBorder="1"/>
    <xf numFmtId="42" fontId="8" fillId="0" borderId="6" xfId="0" applyNumberFormat="1" applyFont="1" applyFill="1" applyBorder="1"/>
    <xf numFmtId="0" fontId="22" fillId="4" borderId="0" xfId="0" applyFont="1" applyFill="1" applyBorder="1" applyAlignment="1">
      <alignment horizontal="right"/>
    </xf>
    <xf numFmtId="0" fontId="15" fillId="4" borderId="0" xfId="0" applyFont="1" applyFill="1" applyBorder="1" applyAlignment="1">
      <alignment horizontal="right"/>
    </xf>
    <xf numFmtId="0" fontId="22" fillId="0" borderId="0" xfId="0" applyFont="1" applyFill="1" applyBorder="1" applyAlignment="1">
      <alignment horizontal="right"/>
    </xf>
    <xf numFmtId="0" fontId="15" fillId="0" borderId="0" xfId="0" applyFont="1" applyFill="1" applyBorder="1" applyAlignment="1">
      <alignment horizontal="right"/>
    </xf>
    <xf numFmtId="0" fontId="14" fillId="3" borderId="0" xfId="0" applyFont="1" applyFill="1" applyBorder="1" applyAlignment="1">
      <alignment horizontal="right"/>
    </xf>
    <xf numFmtId="0" fontId="6" fillId="3" borderId="0" xfId="0" applyFont="1" applyFill="1" applyBorder="1" applyAlignment="1">
      <alignment horizontal="right"/>
    </xf>
    <xf numFmtId="0" fontId="5" fillId="0" borderId="0" xfId="0" applyFont="1" applyFill="1" applyBorder="1" applyAlignment="1">
      <alignment horizontal="left"/>
    </xf>
    <xf numFmtId="0" fontId="14" fillId="0" borderId="0" xfId="0" applyFont="1" applyFill="1" applyBorder="1" applyAlignment="1">
      <alignment horizontal="right"/>
    </xf>
    <xf numFmtId="0" fontId="6" fillId="0" borderId="0" xfId="0" applyFont="1" applyFill="1" applyBorder="1" applyAlignment="1">
      <alignment horizontal="right"/>
    </xf>
    <xf numFmtId="168" fontId="8" fillId="0" borderId="2" xfId="0" applyNumberFormat="1" applyFont="1" applyFill="1" applyBorder="1"/>
    <xf numFmtId="168" fontId="8" fillId="0" borderId="0" xfId="0" applyNumberFormat="1" applyFont="1" applyFill="1" applyBorder="1"/>
    <xf numFmtId="0" fontId="8" fillId="0" borderId="2" xfId="0" applyFont="1" applyFill="1" applyBorder="1"/>
    <xf numFmtId="0" fontId="20" fillId="0" borderId="0" xfId="0" applyFont="1" applyFill="1" applyBorder="1" applyAlignment="1">
      <alignment horizontal="right"/>
    </xf>
    <xf numFmtId="0" fontId="0" fillId="0" borderId="0" xfId="0" applyFont="1" applyFill="1" applyBorder="1" applyAlignment="1">
      <alignment horizontal="right"/>
    </xf>
    <xf numFmtId="41" fontId="8" fillId="0" borderId="5" xfId="0" applyNumberFormat="1" applyFont="1" applyFill="1" applyBorder="1" applyAlignment="1">
      <alignment horizontal="right"/>
    </xf>
    <xf numFmtId="41" fontId="8" fillId="0" borderId="2" xfId="0" applyNumberFormat="1" applyFont="1" applyFill="1" applyBorder="1"/>
    <xf numFmtId="41" fontId="0" fillId="0" borderId="5" xfId="0" applyNumberFormat="1" applyFont="1" applyFill="1" applyBorder="1" applyAlignment="1">
      <alignment horizontal="right"/>
    </xf>
    <xf numFmtId="41" fontId="1" fillId="0" borderId="5" xfId="0" applyNumberFormat="1" applyFont="1" applyFill="1" applyBorder="1" applyAlignment="1">
      <alignment horizontal="right"/>
    </xf>
    <xf numFmtId="41" fontId="8" fillId="0" borderId="8" xfId="0" applyNumberFormat="1" applyFont="1" applyFill="1" applyBorder="1" applyAlignment="1">
      <alignment horizontal="right"/>
    </xf>
    <xf numFmtId="41" fontId="0" fillId="0" borderId="8" xfId="0" applyNumberFormat="1" applyFont="1" applyFill="1" applyBorder="1" applyAlignment="1">
      <alignment horizontal="right"/>
    </xf>
    <xf numFmtId="41" fontId="1" fillId="0" borderId="8" xfId="0" applyNumberFormat="1" applyFont="1" applyFill="1" applyBorder="1" applyAlignment="1">
      <alignment horizontal="right"/>
    </xf>
    <xf numFmtId="41" fontId="1" fillId="0" borderId="8" xfId="0" applyNumberFormat="1" applyFont="1" applyFill="1" applyBorder="1"/>
    <xf numFmtId="41" fontId="11"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170" fontId="8" fillId="0" borderId="0" xfId="47" applyNumberFormat="1" applyFont="1" applyFill="1" applyBorder="1" applyAlignment="1">
      <alignment horizontal="right"/>
    </xf>
    <xf numFmtId="170" fontId="1" fillId="0" borderId="0" xfId="47" applyNumberFormat="1" applyFont="1" applyFill="1" applyBorder="1" applyAlignment="1">
      <alignment horizontal="right"/>
    </xf>
    <xf numFmtId="170" fontId="1" fillId="0" borderId="0" xfId="47" applyNumberFormat="1" applyFont="1" applyFill="1" applyBorder="1"/>
    <xf numFmtId="169" fontId="8" fillId="0" borderId="0" xfId="0" applyNumberFormat="1" applyFont="1" applyFill="1" applyBorder="1" applyAlignment="1">
      <alignment horizontal="left"/>
    </xf>
    <xf numFmtId="41" fontId="14" fillId="0" borderId="0" xfId="0" applyNumberFormat="1" applyFont="1" applyFill="1" applyBorder="1" applyAlignment="1">
      <alignment horizontal="right"/>
    </xf>
    <xf numFmtId="0" fontId="11" fillId="0" borderId="0" xfId="0" applyFont="1" applyFill="1" applyBorder="1" applyAlignment="1">
      <alignment horizontal="right"/>
    </xf>
    <xf numFmtId="0" fontId="20" fillId="3" borderId="0" xfId="0" applyFont="1" applyFill="1" applyBorder="1" applyAlignment="1">
      <alignment horizontal="right"/>
    </xf>
    <xf numFmtId="172" fontId="14" fillId="0" borderId="0" xfId="0" quotePrefix="1" applyNumberFormat="1" applyFont="1" applyFill="1" applyBorder="1" applyAlignment="1">
      <alignment horizontal="right"/>
    </xf>
    <xf numFmtId="0" fontId="8" fillId="0" borderId="2" xfId="0" quotePrefix="1" applyFont="1" applyFill="1" applyBorder="1" applyAlignment="1">
      <alignment horizontal="left"/>
    </xf>
    <xf numFmtId="172" fontId="0" fillId="0" borderId="0" xfId="0" quotePrefix="1" applyNumberFormat="1" applyFont="1" applyFill="1" applyBorder="1" applyAlignment="1">
      <alignment horizontal="right"/>
    </xf>
    <xf numFmtId="172" fontId="1" fillId="0" borderId="0" xfId="0" quotePrefix="1" applyNumberFormat="1" applyFont="1" applyFill="1" applyBorder="1" applyAlignment="1">
      <alignment horizontal="left"/>
    </xf>
    <xf numFmtId="173" fontId="0" fillId="0" borderId="0" xfId="47" applyNumberFormat="1" applyFont="1" applyFill="1" applyBorder="1" applyAlignment="1">
      <alignment horizontal="right"/>
    </xf>
    <xf numFmtId="170" fontId="0" fillId="0" borderId="0" xfId="47" applyNumberFormat="1" applyFont="1" applyFill="1" applyBorder="1" applyAlignment="1">
      <alignment horizontal="right"/>
    </xf>
    <xf numFmtId="173" fontId="1" fillId="0" borderId="0" xfId="47" applyNumberFormat="1" applyFont="1" applyFill="1" applyBorder="1"/>
    <xf numFmtId="173" fontId="8" fillId="0" borderId="0" xfId="47" applyNumberFormat="1" applyFont="1" applyFill="1" applyBorder="1" applyAlignment="1">
      <alignment horizontal="right"/>
    </xf>
    <xf numFmtId="173" fontId="1" fillId="0" borderId="0" xfId="47" applyNumberFormat="1" applyFont="1" applyFill="1" applyBorder="1" applyAlignment="1">
      <alignment horizontal="right"/>
    </xf>
    <xf numFmtId="41" fontId="0" fillId="0" borderId="5" xfId="0" quotePrefix="1" applyNumberFormat="1" applyFont="1" applyFill="1" applyBorder="1" applyAlignment="1">
      <alignment horizontal="right"/>
    </xf>
    <xf numFmtId="41" fontId="1" fillId="0" borderId="5" xfId="0" quotePrefix="1" applyNumberFormat="1" applyFont="1" applyFill="1" applyBorder="1" applyAlignment="1">
      <alignment horizontal="left"/>
    </xf>
    <xf numFmtId="174" fontId="14"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1" fillId="0" borderId="0" xfId="0" applyNumberFormat="1" applyFont="1" applyFill="1" applyBorder="1"/>
    <xf numFmtId="0" fontId="14" fillId="0" borderId="0" xfId="0" quotePrefix="1" applyFont="1" applyFill="1" applyBorder="1" applyAlignment="1">
      <alignment horizontal="right"/>
    </xf>
    <xf numFmtId="0" fontId="0" fillId="0" borderId="0" xfId="0" quotePrefix="1" applyFont="1" applyFill="1" applyBorder="1" applyAlignment="1">
      <alignment horizontal="right"/>
    </xf>
    <xf numFmtId="0" fontId="1" fillId="0" borderId="0" xfId="0" quotePrefix="1" applyFont="1" applyFill="1" applyBorder="1" applyAlignment="1">
      <alignment horizontal="right"/>
    </xf>
    <xf numFmtId="0" fontId="8" fillId="4" borderId="0" xfId="24" applyFont="1" applyFill="1" applyBorder="1" applyAlignment="1">
      <alignment horizontal="left"/>
    </xf>
    <xf numFmtId="0" fontId="1" fillId="4" borderId="0" xfId="24" applyFont="1" applyFill="1" applyBorder="1"/>
    <xf numFmtId="0" fontId="11" fillId="4" borderId="0" xfId="24" applyFont="1" applyFill="1" applyBorder="1"/>
    <xf numFmtId="0" fontId="8" fillId="4" borderId="0" xfId="24" applyFont="1" applyFill="1" applyBorder="1"/>
    <xf numFmtId="0" fontId="1" fillId="4" borderId="0" xfId="24" applyFont="1" applyFill="1" applyBorder="1" applyAlignment="1">
      <alignment horizontal="left"/>
    </xf>
    <xf numFmtId="0" fontId="1" fillId="0" borderId="0" xfId="24" applyNumberFormat="1" applyFont="1" applyFill="1" applyBorder="1"/>
    <xf numFmtId="0" fontId="1" fillId="0" borderId="0" xfId="24" applyFont="1" applyFill="1" applyBorder="1"/>
    <xf numFmtId="0" fontId="25" fillId="0" borderId="0" xfId="24" applyFont="1" applyFill="1" applyBorder="1" applyAlignment="1">
      <alignment horizontal="left"/>
    </xf>
    <xf numFmtId="0" fontId="11" fillId="0" borderId="0" xfId="24" applyFont="1" applyFill="1" applyBorder="1"/>
    <xf numFmtId="0" fontId="8" fillId="0" borderId="0" xfId="24" applyFont="1" applyFill="1" applyBorder="1"/>
    <xf numFmtId="0" fontId="1" fillId="0" borderId="0" xfId="24" applyFont="1" applyFill="1" applyBorder="1" applyAlignment="1">
      <alignment horizontal="left"/>
    </xf>
    <xf numFmtId="0" fontId="5" fillId="3" borderId="0" xfId="24" applyFont="1" applyFill="1" applyBorder="1" applyAlignment="1">
      <alignment horizontal="left"/>
    </xf>
    <xf numFmtId="0" fontId="6" fillId="3" borderId="0" xfId="24" applyFont="1" applyFill="1" applyBorder="1"/>
    <xf numFmtId="0" fontId="11" fillId="3" borderId="0" xfId="24" applyFont="1" applyFill="1" applyBorder="1"/>
    <xf numFmtId="0" fontId="2" fillId="3" borderId="0" xfId="24" applyFont="1" applyFill="1" applyBorder="1"/>
    <xf numFmtId="0" fontId="5" fillId="0" borderId="0" xfId="24" applyFont="1" applyFill="1" applyBorder="1" applyAlignment="1">
      <alignment horizontal="left"/>
    </xf>
    <xf numFmtId="0" fontId="6" fillId="0" borderId="0" xfId="24" applyFont="1" applyFill="1" applyBorder="1"/>
    <xf numFmtId="0" fontId="2" fillId="0" borderId="0" xfId="24" applyFont="1" applyFill="1" applyBorder="1"/>
    <xf numFmtId="168" fontId="37" fillId="0" borderId="1" xfId="24" applyNumberFormat="1" applyFont="1" applyFill="1" applyBorder="1" applyAlignment="1">
      <alignment horizontal="right"/>
    </xf>
    <xf numFmtId="0" fontId="1" fillId="0" borderId="2" xfId="24" applyFont="1" applyFill="1" applyBorder="1"/>
    <xf numFmtId="168" fontId="1" fillId="0" borderId="1" xfId="24" applyNumberFormat="1" applyFont="1" applyFill="1" applyBorder="1" applyAlignment="1">
      <alignment horizontal="right"/>
    </xf>
    <xf numFmtId="1" fontId="1" fillId="0" borderId="0" xfId="24" applyNumberFormat="1" applyFont="1" applyFill="1" applyBorder="1" applyAlignment="1">
      <alignment horizontal="right"/>
    </xf>
    <xf numFmtId="168" fontId="1" fillId="0" borderId="0" xfId="24" applyNumberFormat="1" applyFont="1" applyFill="1" applyBorder="1" applyAlignment="1">
      <alignment horizontal="right"/>
    </xf>
    <xf numFmtId="0" fontId="37" fillId="0" borderId="0" xfId="24" applyFont="1" applyFill="1" applyBorder="1"/>
    <xf numFmtId="0" fontId="1" fillId="0" borderId="0" xfId="24" applyFont="1" applyFill="1"/>
    <xf numFmtId="0" fontId="15" fillId="0" borderId="0" xfId="24" applyFont="1" applyFill="1" applyBorder="1"/>
    <xf numFmtId="170" fontId="37" fillId="0" borderId="0" xfId="24" applyNumberFormat="1" applyFont="1" applyFill="1" applyBorder="1"/>
    <xf numFmtId="170" fontId="1" fillId="0" borderId="0" xfId="24" applyNumberFormat="1" applyFont="1" applyFill="1" applyBorder="1"/>
    <xf numFmtId="175" fontId="0" fillId="0" borderId="0" xfId="0" applyNumberFormat="1" applyFont="1" applyFill="1" applyBorder="1" applyAlignment="1">
      <alignment horizontal="right"/>
    </xf>
    <xf numFmtId="0" fontId="8" fillId="0" borderId="0" xfId="24" applyFont="1" applyFill="1" applyBorder="1" applyAlignment="1">
      <alignment horizontal="left"/>
    </xf>
    <xf numFmtId="170" fontId="1" fillId="0" borderId="0" xfId="43" applyNumberFormat="1" applyFont="1" applyFill="1" applyBorder="1" applyAlignment="1"/>
    <xf numFmtId="0" fontId="1" fillId="0" borderId="0" xfId="43" applyNumberFormat="1" applyFont="1" applyFill="1" applyBorder="1"/>
    <xf numFmtId="170" fontId="0" fillId="0" borderId="0" xfId="0" applyNumberFormat="1" applyFont="1" applyFill="1" applyBorder="1"/>
    <xf numFmtId="170" fontId="1" fillId="0" borderId="0" xfId="43" quotePrefix="1" applyNumberFormat="1" applyFont="1" applyFill="1" applyBorder="1" applyAlignment="1"/>
    <xf numFmtId="170" fontId="14" fillId="0" borderId="0" xfId="24" applyNumberFormat="1" applyFont="1" applyFill="1" applyBorder="1"/>
    <xf numFmtId="0" fontId="16" fillId="0" borderId="0" xfId="24" applyFont="1" applyFill="1" applyBorder="1"/>
    <xf numFmtId="0" fontId="14" fillId="0" borderId="0" xfId="24" applyFont="1" applyFill="1" applyBorder="1"/>
    <xf numFmtId="0" fontId="14" fillId="3" borderId="0" xfId="24" applyFont="1" applyFill="1" applyBorder="1"/>
    <xf numFmtId="0" fontId="1" fillId="3" borderId="0" xfId="24" applyFont="1" applyFill="1" applyBorder="1"/>
    <xf numFmtId="170" fontId="37" fillId="0" borderId="0" xfId="0" applyNumberFormat="1" applyFont="1" applyFill="1" applyBorder="1"/>
    <xf numFmtId="0" fontId="8" fillId="0" borderId="0" xfId="24" applyFont="1" applyFill="1" applyBorder="1" applyAlignment="1"/>
    <xf numFmtId="170" fontId="1" fillId="0" borderId="0" xfId="43" applyNumberFormat="1" applyFont="1" applyFill="1" applyBorder="1"/>
    <xf numFmtId="0" fontId="1" fillId="0" borderId="0" xfId="24" applyFont="1" applyFill="1" applyBorder="1" applyAlignment="1"/>
    <xf numFmtId="170" fontId="1" fillId="0" borderId="0" xfId="43" applyNumberFormat="1" applyFont="1" applyFill="1" applyBorder="1" applyAlignment="1">
      <alignment horizontal="right"/>
    </xf>
    <xf numFmtId="170" fontId="37" fillId="0" borderId="5" xfId="0" applyNumberFormat="1" applyFont="1" applyFill="1" applyBorder="1"/>
    <xf numFmtId="170" fontId="0" fillId="0" borderId="5" xfId="0" applyNumberFormat="1" applyFont="1" applyFill="1" applyBorder="1"/>
    <xf numFmtId="170" fontId="1" fillId="0" borderId="5" xfId="24" applyNumberFormat="1" applyFont="1" applyFill="1" applyBorder="1"/>
    <xf numFmtId="41" fontId="1" fillId="0" borderId="5" xfId="43" applyNumberFormat="1" applyFont="1" applyFill="1" applyBorder="1" applyAlignment="1">
      <alignment horizontal="right"/>
    </xf>
    <xf numFmtId="41" fontId="1" fillId="0" borderId="0" xfId="24" applyNumberFormat="1" applyFont="1" applyFill="1" applyBorder="1" applyAlignment="1">
      <alignment horizontal="right"/>
    </xf>
    <xf numFmtId="170" fontId="1" fillId="0" borderId="5" xfId="43" applyNumberFormat="1" applyFont="1" applyFill="1" applyBorder="1"/>
    <xf numFmtId="170" fontId="37" fillId="0" borderId="8" xfId="24" applyNumberFormat="1" applyFont="1" applyFill="1" applyBorder="1"/>
    <xf numFmtId="170" fontId="1" fillId="0" borderId="8" xfId="24" applyNumberFormat="1" applyFont="1" applyFill="1" applyBorder="1"/>
    <xf numFmtId="170" fontId="1" fillId="0" borderId="8" xfId="43" applyNumberFormat="1" applyFont="1" applyFill="1" applyBorder="1"/>
    <xf numFmtId="174" fontId="1" fillId="0" borderId="0" xfId="24" applyNumberFormat="1" applyFont="1" applyFill="1" applyBorder="1"/>
    <xf numFmtId="0" fontId="0" fillId="0" borderId="0" xfId="24" applyFont="1" applyFill="1" applyBorder="1"/>
    <xf numFmtId="0" fontId="20" fillId="4" borderId="0" xfId="0" applyFont="1" applyFill="1" applyBorder="1"/>
    <xf numFmtId="0" fontId="0" fillId="4" borderId="0" xfId="0" applyFont="1" applyFill="1" applyBorder="1"/>
    <xf numFmtId="0" fontId="14" fillId="0" borderId="1" xfId="0" applyFont="1" applyFill="1" applyBorder="1"/>
    <xf numFmtId="0" fontId="14" fillId="0" borderId="1" xfId="0" applyNumberFormat="1" applyFont="1" applyFill="1" applyBorder="1" applyAlignment="1">
      <alignment horizontal="right"/>
    </xf>
    <xf numFmtId="0" fontId="20" fillId="0" borderId="2" xfId="0" applyFont="1" applyFill="1" applyBorder="1"/>
    <xf numFmtId="0" fontId="0" fillId="0" borderId="1" xfId="0" applyFont="1" applyFill="1" applyBorder="1"/>
    <xf numFmtId="0" fontId="0" fillId="0" borderId="1" xfId="0" applyNumberFormat="1" applyFont="1" applyFill="1" applyBorder="1" applyAlignment="1">
      <alignment horizontal="right"/>
    </xf>
    <xf numFmtId="0" fontId="1" fillId="0" borderId="1" xfId="0" applyFont="1" applyFill="1" applyBorder="1"/>
    <xf numFmtId="0" fontId="1" fillId="0" borderId="1" xfId="0" applyNumberFormat="1" applyFont="1" applyFill="1" applyBorder="1" applyAlignment="1">
      <alignment horizontal="right"/>
    </xf>
    <xf numFmtId="0" fontId="1" fillId="0" borderId="0" xfId="0" applyNumberFormat="1" applyFont="1" applyFill="1" applyBorder="1" applyAlignment="1">
      <alignment horizontal="right"/>
    </xf>
    <xf numFmtId="170" fontId="14" fillId="0" borderId="0" xfId="47" applyNumberFormat="1" applyFont="1" applyFill="1" applyBorder="1"/>
    <xf numFmtId="170" fontId="8" fillId="0" borderId="0" xfId="47" applyNumberFormat="1" applyFont="1" applyFill="1" applyBorder="1"/>
    <xf numFmtId="169" fontId="11" fillId="0" borderId="2" xfId="0" applyNumberFormat="1" applyFont="1" applyFill="1" applyBorder="1" applyAlignment="1">
      <alignment horizontal="left"/>
    </xf>
    <xf numFmtId="0" fontId="20" fillId="0" borderId="2" xfId="0" quotePrefix="1" applyFont="1" applyFill="1" applyBorder="1" applyAlignment="1">
      <alignment horizontal="left"/>
    </xf>
    <xf numFmtId="166" fontId="1" fillId="0" borderId="0" xfId="1" quotePrefix="1" applyNumberFormat="1" applyFont="1" applyFill="1" applyBorder="1" applyAlignment="1">
      <alignment horizontal="left"/>
    </xf>
    <xf numFmtId="0" fontId="14" fillId="0" borderId="5" xfId="0" applyFont="1" applyFill="1" applyBorder="1"/>
    <xf numFmtId="170" fontId="8" fillId="0" borderId="5" xfId="47" applyNumberFormat="1" applyFont="1" applyFill="1" applyBorder="1"/>
    <xf numFmtId="0" fontId="0" fillId="0" borderId="5" xfId="0" applyFont="1" applyFill="1" applyBorder="1"/>
    <xf numFmtId="170" fontId="1" fillId="0" borderId="5" xfId="47" applyNumberFormat="1" applyFont="1" applyFill="1" applyBorder="1"/>
    <xf numFmtId="0" fontId="1" fillId="0" borderId="5" xfId="0" applyFont="1" applyFill="1" applyBorder="1"/>
    <xf numFmtId="176" fontId="14" fillId="0" borderId="0" xfId="0" applyNumberFormat="1" applyFont="1" applyFill="1" applyBorder="1"/>
    <xf numFmtId="176" fontId="0" fillId="0" borderId="0" xfId="0" applyNumberFormat="1" applyFont="1" applyFill="1" applyBorder="1"/>
    <xf numFmtId="176" fontId="1" fillId="0" borderId="0" xfId="0" applyNumberFormat="1" applyFont="1" applyFill="1" applyBorder="1"/>
    <xf numFmtId="177" fontId="1" fillId="0" borderId="0" xfId="0" applyNumberFormat="1" applyFont="1" applyFill="1" applyBorder="1"/>
    <xf numFmtId="41" fontId="20" fillId="0" borderId="2" xfId="0" applyNumberFormat="1" applyFont="1" applyFill="1" applyBorder="1"/>
    <xf numFmtId="0" fontId="14" fillId="0" borderId="8" xfId="0" applyFont="1" applyFill="1" applyBorder="1"/>
    <xf numFmtId="170" fontId="8" fillId="0" borderId="8" xfId="47" applyNumberFormat="1" applyFont="1" applyFill="1" applyBorder="1"/>
    <xf numFmtId="0" fontId="0" fillId="0" borderId="8" xfId="0" applyFont="1" applyFill="1" applyBorder="1"/>
    <xf numFmtId="170" fontId="1" fillId="0" borderId="8" xfId="47" applyNumberFormat="1" applyFont="1" applyFill="1" applyBorder="1"/>
    <xf numFmtId="0" fontId="1" fillId="0" borderId="8" xfId="0" applyFont="1" applyFill="1" applyBorder="1"/>
    <xf numFmtId="164" fontId="14" fillId="0" borderId="0" xfId="2" applyNumberFormat="1" applyFont="1" applyFill="1" applyBorder="1"/>
    <xf numFmtId="174" fontId="14" fillId="0" borderId="0" xfId="0" applyNumberFormat="1" applyFont="1" applyFill="1" applyBorder="1"/>
    <xf numFmtId="174" fontId="0" fillId="0" borderId="0" xfId="0" applyNumberFormat="1" applyFont="1" applyFill="1" applyBorder="1"/>
    <xf numFmtId="173" fontId="8" fillId="0" borderId="0" xfId="47" applyNumberFormat="1" applyFont="1" applyFill="1" applyBorder="1"/>
    <xf numFmtId="169" fontId="14" fillId="0" borderId="0" xfId="0" applyNumberFormat="1" applyFont="1" applyFill="1" applyBorder="1" applyAlignment="1">
      <alignment horizontal="left"/>
    </xf>
    <xf numFmtId="169" fontId="0"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8" fillId="0" borderId="0" xfId="2" applyNumberFormat="1" applyFont="1" applyFill="1" applyBorder="1" applyAlignment="1">
      <alignment horizontal="left"/>
    </xf>
    <xf numFmtId="0" fontId="1" fillId="0" borderId="0" xfId="2" applyNumberFormat="1" applyFont="1" applyFill="1" applyBorder="1" applyAlignment="1">
      <alignment horizontal="left"/>
    </xf>
    <xf numFmtId="0" fontId="14" fillId="0" borderId="0" xfId="0" quotePrefix="1" applyFont="1" applyFill="1" applyBorder="1" applyAlignment="1">
      <alignment horizontal="left"/>
    </xf>
    <xf numFmtId="0" fontId="20" fillId="3" borderId="2" xfId="0" applyFont="1" applyFill="1" applyBorder="1"/>
    <xf numFmtId="0" fontId="14" fillId="0" borderId="1" xfId="0" applyNumberFormat="1" applyFont="1" applyFill="1" applyBorder="1"/>
    <xf numFmtId="0" fontId="0" fillId="0" borderId="1" xfId="0" applyNumberFormat="1" applyFont="1" applyFill="1" applyBorder="1"/>
    <xf numFmtId="0" fontId="1" fillId="0" borderId="1" xfId="0" applyNumberFormat="1" applyFont="1" applyFill="1" applyBorder="1"/>
    <xf numFmtId="0" fontId="11" fillId="0" borderId="2" xfId="0" applyFont="1" applyFill="1" applyBorder="1"/>
    <xf numFmtId="0" fontId="8" fillId="0" borderId="5" xfId="0" applyFont="1" applyFill="1" applyBorder="1"/>
    <xf numFmtId="170" fontId="8" fillId="0" borderId="7" xfId="47" applyNumberFormat="1" applyFont="1" applyFill="1" applyBorder="1"/>
    <xf numFmtId="170" fontId="1" fillId="0" borderId="7" xfId="47" applyNumberFormat="1" applyFont="1" applyFill="1" applyBorder="1"/>
    <xf numFmtId="178" fontId="14" fillId="0" borderId="0" xfId="0" applyNumberFormat="1" applyFont="1" applyFill="1" applyBorder="1"/>
    <xf numFmtId="178" fontId="0" fillId="0" borderId="0" xfId="0" applyNumberFormat="1" applyFont="1" applyFill="1" applyBorder="1"/>
    <xf numFmtId="178" fontId="1" fillId="0" borderId="0" xfId="0" applyNumberFormat="1" applyFont="1" applyFill="1" applyBorder="1"/>
    <xf numFmtId="10" fontId="1" fillId="0" borderId="0" xfId="0" applyNumberFormat="1" applyFont="1" applyFill="1" applyBorder="1"/>
    <xf numFmtId="41" fontId="37" fillId="0" borderId="5" xfId="1" applyNumberFormat="1" applyFont="1" applyFill="1" applyBorder="1"/>
    <xf numFmtId="41" fontId="38" fillId="0" borderId="5" xfId="1" applyNumberFormat="1" applyFont="1" applyFill="1" applyBorder="1"/>
    <xf numFmtId="166" fontId="8" fillId="0" borderId="8" xfId="1" applyNumberFormat="1" applyFont="1" applyFill="1" applyBorder="1"/>
    <xf numFmtId="166" fontId="1" fillId="0" borderId="8" xfId="1" applyNumberFormat="1" applyFont="1" applyFill="1" applyBorder="1"/>
    <xf numFmtId="179" fontId="14" fillId="0" borderId="0" xfId="0" applyNumberFormat="1" applyFont="1" applyFill="1" applyBorder="1"/>
    <xf numFmtId="179" fontId="0" fillId="0" borderId="0" xfId="0" applyNumberFormat="1" applyFont="1" applyFill="1" applyBorder="1"/>
    <xf numFmtId="179" fontId="1" fillId="0" borderId="0" xfId="0" applyNumberFormat="1" applyFont="1" applyFill="1" applyBorder="1"/>
    <xf numFmtId="166" fontId="8" fillId="0" borderId="0" xfId="0" applyNumberFormat="1" applyFont="1" applyFill="1" applyBorder="1"/>
    <xf numFmtId="0" fontId="14" fillId="4" borderId="0" xfId="0" applyFont="1" applyFill="1" applyBorder="1"/>
    <xf numFmtId="0" fontId="20" fillId="0" borderId="0" xfId="0" applyFont="1" applyFill="1" applyBorder="1" applyAlignment="1"/>
    <xf numFmtId="166" fontId="14" fillId="0" borderId="0" xfId="1" applyNumberFormat="1" applyFont="1" applyFill="1" applyBorder="1" applyAlignment="1">
      <alignment horizontal="right"/>
    </xf>
    <xf numFmtId="166" fontId="8" fillId="0" borderId="4" xfId="1" applyNumberFormat="1" applyFont="1" applyFill="1" applyBorder="1" applyAlignment="1">
      <alignment horizontal="right"/>
    </xf>
    <xf numFmtId="166" fontId="1" fillId="0" borderId="4" xfId="1" applyNumberFormat="1" applyFont="1" applyFill="1" applyBorder="1" applyAlignment="1">
      <alignment horizontal="right"/>
    </xf>
    <xf numFmtId="166" fontId="8" fillId="0" borderId="8" xfId="1" applyNumberFormat="1" applyFont="1" applyFill="1" applyBorder="1" applyAlignment="1">
      <alignment horizontal="right"/>
    </xf>
    <xf numFmtId="166" fontId="1" fillId="0" borderId="8" xfId="1" applyNumberFormat="1" applyFont="1" applyFill="1" applyBorder="1" applyAlignment="1">
      <alignment horizontal="right"/>
    </xf>
    <xf numFmtId="166" fontId="8" fillId="0" borderId="0" xfId="1" applyNumberFormat="1" applyFont="1" applyFill="1" applyBorder="1" applyAlignment="1"/>
    <xf numFmtId="166" fontId="8" fillId="0" borderId="5" xfId="1" applyNumberFormat="1" applyFont="1" applyFill="1" applyBorder="1" applyAlignment="1"/>
    <xf numFmtId="166" fontId="1" fillId="0" borderId="5" xfId="1" applyNumberFormat="1" applyFont="1" applyFill="1" applyBorder="1" applyAlignment="1"/>
    <xf numFmtId="166" fontId="8" fillId="0" borderId="8" xfId="1" applyNumberFormat="1" applyFont="1" applyFill="1" applyBorder="1" applyAlignment="1"/>
    <xf numFmtId="166" fontId="1" fillId="0" borderId="8" xfId="1" applyNumberFormat="1" applyFont="1" applyFill="1" applyBorder="1" applyAlignment="1"/>
    <xf numFmtId="2" fontId="1" fillId="0" borderId="0" xfId="0" applyNumberFormat="1" applyFont="1" applyFill="1" applyBorder="1"/>
    <xf numFmtId="170" fontId="8" fillId="0" borderId="8" xfId="47" applyNumberFormat="1" applyFont="1" applyFill="1" applyBorder="1" applyAlignment="1">
      <alignment horizontal="right"/>
    </xf>
    <xf numFmtId="170" fontId="1" fillId="0" borderId="8" xfId="47" applyNumberFormat="1" applyFont="1" applyFill="1" applyBorder="1" applyAlignment="1">
      <alignment horizontal="right"/>
    </xf>
    <xf numFmtId="0" fontId="39" fillId="0" borderId="0" xfId="0" applyFont="1" applyFill="1" applyBorder="1" applyAlignment="1"/>
    <xf numFmtId="170" fontId="14" fillId="0" borderId="0" xfId="47" applyNumberFormat="1" applyFont="1" applyFill="1" applyBorder="1" applyAlignment="1"/>
    <xf numFmtId="170" fontId="1" fillId="0" borderId="0" xfId="47" applyNumberFormat="1" applyFont="1" applyFill="1" applyBorder="1" applyAlignment="1"/>
    <xf numFmtId="0" fontId="17" fillId="0" borderId="0" xfId="0" applyFont="1" applyFill="1" applyBorder="1" applyAlignment="1"/>
    <xf numFmtId="170" fontId="14" fillId="0" borderId="0" xfId="0" applyNumberFormat="1" applyFont="1" applyFill="1" applyBorder="1"/>
    <xf numFmtId="170" fontId="1" fillId="0" borderId="0" xfId="0" applyNumberFormat="1" applyFont="1" applyFill="1" applyBorder="1"/>
    <xf numFmtId="0" fontId="20" fillId="0" borderId="0" xfId="0" applyFont="1" applyFill="1" applyBorder="1" applyAlignment="1">
      <alignment horizontal="left" wrapText="1"/>
    </xf>
    <xf numFmtId="41" fontId="8" fillId="0" borderId="0" xfId="2" applyNumberFormat="1" applyFont="1" applyFill="1" applyBorder="1" applyAlignment="1">
      <alignment horizontal="right"/>
    </xf>
    <xf numFmtId="0" fontId="20" fillId="0" borderId="0" xfId="0" applyFont="1" applyFill="1" applyBorder="1" applyAlignment="1">
      <alignment horizontal="left"/>
    </xf>
    <xf numFmtId="42" fontId="8" fillId="0" borderId="8" xfId="1" applyNumberFormat="1" applyFont="1" applyFill="1" applyBorder="1" applyAlignment="1">
      <alignment horizontal="right"/>
    </xf>
    <xf numFmtId="42" fontId="1" fillId="0" borderId="8" xfId="1" applyNumberFormat="1" applyFont="1" applyFill="1" applyBorder="1" applyAlignment="1">
      <alignment horizontal="right"/>
    </xf>
    <xf numFmtId="42" fontId="14" fillId="0" borderId="0" xfId="0" applyNumberFormat="1" applyFont="1" applyFill="1" applyBorder="1"/>
    <xf numFmtId="0" fontId="40" fillId="0" borderId="0" xfId="0" applyFont="1" applyFill="1" applyBorder="1"/>
    <xf numFmtId="0" fontId="8" fillId="0" borderId="1" xfId="0" applyFont="1" applyFill="1" applyBorder="1" applyAlignment="1">
      <alignment horizontal="left"/>
    </xf>
    <xf numFmtId="0" fontId="8" fillId="0" borderId="1" xfId="0" applyFont="1" applyFill="1" applyBorder="1" applyAlignment="1">
      <alignment horizontal="center" wrapText="1"/>
    </xf>
    <xf numFmtId="0" fontId="41" fillId="0" borderId="0" xfId="0" applyFont="1" applyFill="1" applyBorder="1" applyAlignment="1">
      <alignment horizontal="center"/>
    </xf>
    <xf numFmtId="0" fontId="41" fillId="0" borderId="13" xfId="0" applyFont="1" applyFill="1" applyBorder="1" applyAlignment="1">
      <alignment horizontal="center"/>
    </xf>
    <xf numFmtId="0" fontId="1" fillId="0" borderId="13" xfId="0" applyFont="1" applyFill="1" applyBorder="1"/>
    <xf numFmtId="170" fontId="38" fillId="0" borderId="0" xfId="47" applyNumberFormat="1" applyFont="1" applyFill="1" applyBorder="1"/>
    <xf numFmtId="170" fontId="38" fillId="0" borderId="0" xfId="0" applyNumberFormat="1" applyFont="1" applyFill="1" applyBorder="1" applyAlignment="1">
      <alignment horizontal="left"/>
    </xf>
    <xf numFmtId="41" fontId="38" fillId="0" borderId="0" xfId="0" applyNumberFormat="1" applyFont="1" applyFill="1" applyBorder="1" applyAlignment="1">
      <alignment horizontal="center"/>
    </xf>
    <xf numFmtId="41" fontId="38" fillId="0" borderId="5" xfId="0" applyNumberFormat="1" applyFont="1" applyFill="1" applyBorder="1"/>
    <xf numFmtId="0" fontId="38" fillId="0" borderId="0" xfId="0" applyFont="1" applyFill="1" applyBorder="1"/>
    <xf numFmtId="41" fontId="38" fillId="0" borderId="0" xfId="0" applyNumberFormat="1" applyFont="1" applyFill="1" applyBorder="1"/>
    <xf numFmtId="9" fontId="38" fillId="0" borderId="0" xfId="47" applyNumberFormat="1" applyFont="1" applyFill="1" applyBorder="1"/>
    <xf numFmtId="9" fontId="1" fillId="0" borderId="0" xfId="47" applyNumberFormat="1" applyFont="1" applyFill="1" applyBorder="1"/>
    <xf numFmtId="0" fontId="8" fillId="0" borderId="15" xfId="0" applyFont="1" applyFill="1" applyBorder="1" applyAlignment="1">
      <alignment wrapText="1"/>
    </xf>
    <xf numFmtId="9" fontId="1" fillId="0" borderId="0" xfId="0" applyNumberFormat="1" applyFont="1" applyFill="1" applyBorder="1"/>
    <xf numFmtId="41" fontId="38" fillId="0" borderId="4" xfId="0" applyNumberFormat="1" applyFont="1" applyFill="1" applyBorder="1"/>
    <xf numFmtId="41" fontId="38" fillId="0" borderId="6" xfId="0" applyNumberFormat="1" applyFont="1" applyFill="1" applyBorder="1"/>
    <xf numFmtId="168" fontId="8" fillId="0" borderId="1" xfId="0" applyNumberFormat="1" applyFont="1" applyFill="1" applyBorder="1" applyAlignment="1"/>
    <xf numFmtId="168" fontId="0" fillId="0" borderId="1" xfId="0" applyNumberFormat="1" applyFont="1" applyFill="1" applyBorder="1" applyAlignment="1"/>
    <xf numFmtId="168" fontId="1" fillId="0" borderId="1" xfId="0" applyNumberFormat="1" applyFont="1" applyFill="1" applyBorder="1" applyAlignment="1"/>
    <xf numFmtId="0" fontId="1" fillId="0" borderId="1" xfId="0" applyFont="1" applyFill="1" applyBorder="1" applyAlignment="1"/>
    <xf numFmtId="170" fontId="1" fillId="0" borderId="0" xfId="0" applyNumberFormat="1" applyFont="1" applyFill="1" applyBorder="1" applyAlignment="1"/>
    <xf numFmtId="170" fontId="8" fillId="0" borderId="0" xfId="42" applyNumberFormat="1" applyFont="1" applyFill="1" applyBorder="1"/>
    <xf numFmtId="170" fontId="1" fillId="0" borderId="0" xfId="42" applyNumberFormat="1" applyFont="1" applyFill="1" applyBorder="1"/>
    <xf numFmtId="0" fontId="1" fillId="0" borderId="0" xfId="0" applyFont="1" applyFill="1" applyBorder="1" applyAlignment="1">
      <alignment vertical="top"/>
    </xf>
    <xf numFmtId="170" fontId="8" fillId="0" borderId="0" xfId="0" applyNumberFormat="1" applyFont="1" applyFill="1" applyBorder="1"/>
    <xf numFmtId="0" fontId="5" fillId="3" borderId="0" xfId="0" applyFont="1" applyFill="1" applyAlignment="1">
      <alignment horizontal="left"/>
    </xf>
    <xf numFmtId="0" fontId="7" fillId="0" borderId="0" xfId="0" applyFont="1" applyFill="1" applyAlignment="1">
      <alignment horizontal="left"/>
    </xf>
    <xf numFmtId="0" fontId="1" fillId="0" borderId="0" xfId="0" applyFont="1" applyFill="1" applyAlignment="1">
      <alignment vertical="justify"/>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1" fillId="0" borderId="1" xfId="0" applyFont="1" applyFill="1" applyBorder="1" applyAlignment="1">
      <alignment horizontal="left" vertical="top" wrapText="1"/>
    </xf>
    <xf numFmtId="180" fontId="1" fillId="0" borderId="0" xfId="2" applyNumberFormat="1" applyFont="1" applyFill="1" applyBorder="1" applyAlignment="1">
      <alignment vertical="top"/>
    </xf>
    <xf numFmtId="180" fontId="1" fillId="0" borderId="0" xfId="2" applyNumberFormat="1" applyFont="1" applyFill="1" applyBorder="1" applyAlignment="1"/>
    <xf numFmtId="180" fontId="1" fillId="0" borderId="0" xfId="2" applyNumberFormat="1"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Border="1" applyAlignment="1">
      <alignment horizontal="center"/>
    </xf>
    <xf numFmtId="168" fontId="1" fillId="0" borderId="0" xfId="0" applyNumberFormat="1" applyFont="1" applyFill="1" applyBorder="1" applyAlignment="1">
      <alignment horizontal="center"/>
    </xf>
    <xf numFmtId="0" fontId="1" fillId="0" borderId="1" xfId="0" applyFont="1" applyFill="1" applyBorder="1" applyAlignment="1">
      <alignment horizontal="center"/>
    </xf>
    <xf numFmtId="168" fontId="1" fillId="0" borderId="1" xfId="0" applyNumberFormat="1" applyFont="1" applyFill="1" applyBorder="1" applyAlignment="1">
      <alignment horizontal="center"/>
    </xf>
    <xf numFmtId="168" fontId="7" fillId="0" borderId="0" xfId="0" applyNumberFormat="1" applyFont="1" applyFill="1" applyBorder="1" applyAlignment="1">
      <alignment horizontal="left"/>
    </xf>
    <xf numFmtId="0" fontId="0" fillId="0" borderId="0" xfId="0" applyFont="1" applyFill="1" applyAlignment="1">
      <alignment horizontal="center"/>
    </xf>
    <xf numFmtId="49" fontId="0" fillId="0" borderId="0" xfId="0" applyNumberFormat="1" applyFont="1" applyFill="1" applyBorder="1" applyAlignment="1">
      <alignment horizontal="center"/>
    </xf>
    <xf numFmtId="49" fontId="7"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42" fillId="0" borderId="0" xfId="0" applyFont="1" applyFill="1" applyBorder="1" applyAlignment="1">
      <alignment horizontal="left"/>
    </xf>
    <xf numFmtId="168" fontId="1" fillId="0" borderId="1" xfId="0" applyNumberFormat="1" applyFont="1" applyFill="1" applyBorder="1" applyAlignment="1">
      <alignment horizontal="left"/>
    </xf>
    <xf numFmtId="174" fontId="1" fillId="0" borderId="0" xfId="47" applyNumberFormat="1" applyFont="1" applyFill="1" applyBorder="1" applyAlignment="1">
      <alignment horizontal="right"/>
    </xf>
    <xf numFmtId="181" fontId="1" fillId="0" borderId="0" xfId="0" applyNumberFormat="1" applyFont="1" applyFill="1" applyBorder="1" applyAlignment="1">
      <alignment horizontal="left"/>
    </xf>
    <xf numFmtId="181" fontId="0" fillId="0" borderId="0" xfId="0" applyNumberFormat="1" applyFont="1" applyFill="1" applyBorder="1" applyAlignment="1">
      <alignment horizontal="left"/>
    </xf>
    <xf numFmtId="41" fontId="1" fillId="0" borderId="0" xfId="2" applyNumberFormat="1" applyFont="1" applyFill="1" applyBorder="1" applyAlignment="1">
      <alignment horizontal="left"/>
    </xf>
    <xf numFmtId="0" fontId="1" fillId="0" borderId="0" xfId="0" applyFont="1"/>
    <xf numFmtId="0" fontId="12" fillId="0" borderId="0" xfId="0" applyFont="1"/>
    <xf numFmtId="0" fontId="15" fillId="0" borderId="0" xfId="0" applyFont="1"/>
    <xf numFmtId="0" fontId="12" fillId="0" borderId="0" xfId="0" applyFont="1" applyFill="1"/>
    <xf numFmtId="0" fontId="0" fillId="0" borderId="0" xfId="0" applyFont="1"/>
    <xf numFmtId="0" fontId="1" fillId="0" borderId="0" xfId="26" applyFont="1" applyFill="1"/>
    <xf numFmtId="0" fontId="1" fillId="0" borderId="0" xfId="26" applyFont="1" applyFill="1" applyBorder="1"/>
    <xf numFmtId="0" fontId="1" fillId="0" borderId="0" xfId="54" applyFont="1" applyFill="1" applyAlignment="1">
      <alignment horizontal="center"/>
    </xf>
    <xf numFmtId="0" fontId="1" fillId="0" borderId="0" xfId="54" applyFont="1" applyFill="1" applyAlignment="1">
      <alignment horizontal="right"/>
    </xf>
    <xf numFmtId="0" fontId="0" fillId="0" borderId="0" xfId="54" applyFont="1" applyFill="1" applyAlignment="1">
      <alignment horizontal="right"/>
    </xf>
    <xf numFmtId="0" fontId="1" fillId="0" borderId="0" xfId="26" applyFont="1" applyFill="1" applyAlignment="1">
      <alignment horizontal="right"/>
    </xf>
    <xf numFmtId="0" fontId="1" fillId="0" borderId="0" xfId="26" applyFont="1" applyFill="1" applyBorder="1" applyAlignment="1">
      <alignment horizontal="right"/>
    </xf>
    <xf numFmtId="0" fontId="17" fillId="0" borderId="0" xfId="0" applyFont="1" applyFill="1" applyBorder="1" applyAlignment="1">
      <alignment horizontal="left"/>
    </xf>
    <xf numFmtId="0" fontId="5" fillId="0" borderId="0" xfId="0" applyFont="1" applyFill="1" applyBorder="1" applyAlignment="1"/>
    <xf numFmtId="0" fontId="2" fillId="0" borderId="0" xfId="0" applyFont="1" applyFill="1" applyBorder="1" applyAlignment="1">
      <alignment horizontal="right"/>
    </xf>
    <xf numFmtId="0" fontId="2" fillId="0" borderId="0" xfId="0" applyFont="1" applyFill="1" applyAlignment="1">
      <alignment horizontal="right"/>
    </xf>
    <xf numFmtId="0" fontId="6" fillId="0" borderId="0" xfId="0" applyFont="1" applyFill="1" applyAlignment="1">
      <alignment horizontal="right"/>
    </xf>
    <xf numFmtId="0" fontId="1" fillId="0" borderId="0" xfId="26" applyFont="1" applyFill="1" applyAlignment="1"/>
    <xf numFmtId="0" fontId="24" fillId="0" borderId="0" xfId="26" applyFont="1" applyFill="1" applyAlignment="1">
      <alignment vertical="center"/>
    </xf>
    <xf numFmtId="0" fontId="37" fillId="0" borderId="1" xfId="0" applyFont="1" applyFill="1" applyBorder="1" applyAlignment="1">
      <alignment horizontal="right"/>
    </xf>
    <xf numFmtId="0" fontId="8" fillId="0" borderId="0" xfId="26" applyFont="1" applyFill="1" applyBorder="1" applyAlignment="1">
      <alignment horizontal="right"/>
    </xf>
    <xf numFmtId="0" fontId="8" fillId="0" borderId="1" xfId="26" applyFont="1" applyFill="1" applyBorder="1" applyAlignment="1">
      <alignment horizontal="right"/>
    </xf>
    <xf numFmtId="0" fontId="8" fillId="0" borderId="1" xfId="26" applyFont="1" applyFill="1" applyBorder="1" applyAlignment="1">
      <alignment horizontal="right" wrapText="1"/>
    </xf>
    <xf numFmtId="0" fontId="37" fillId="0" borderId="0" xfId="0" applyFont="1" applyFill="1" applyBorder="1" applyAlignment="1">
      <alignment horizontal="right"/>
    </xf>
    <xf numFmtId="0" fontId="0" fillId="0" borderId="0" xfId="26" applyFont="1" applyFill="1"/>
    <xf numFmtId="0" fontId="43" fillId="0" borderId="0" xfId="26" applyFont="1" applyFill="1" applyBorder="1" applyAlignment="1">
      <alignment horizontal="right"/>
    </xf>
    <xf numFmtId="0" fontId="8" fillId="0" borderId="0" xfId="26" applyFont="1" applyFill="1" applyBorder="1" applyAlignment="1">
      <alignment horizontal="right" wrapText="1"/>
    </xf>
    <xf numFmtId="0" fontId="8" fillId="0" borderId="0" xfId="54" applyFont="1" applyFill="1" applyAlignment="1"/>
    <xf numFmtId="0" fontId="8" fillId="0" borderId="0" xfId="54" applyFont="1" applyFill="1" applyAlignment="1">
      <alignment horizontal="left" wrapText="1"/>
    </xf>
    <xf numFmtId="0" fontId="0" fillId="0" borderId="0" xfId="26" applyFont="1" applyFill="1" applyAlignment="1">
      <alignment horizontal="right"/>
    </xf>
    <xf numFmtId="0" fontId="26" fillId="0" borderId="0" xfId="26" applyFont="1" applyFill="1" applyAlignment="1">
      <alignment horizontal="right"/>
    </xf>
    <xf numFmtId="0" fontId="9" fillId="0" borderId="0" xfId="0" applyFont="1" applyFill="1" applyAlignment="1">
      <alignment horizontal="right"/>
    </xf>
    <xf numFmtId="0" fontId="1" fillId="0" borderId="0" xfId="0" applyFont="1" applyFill="1" applyAlignment="1">
      <alignment horizontal="right"/>
    </xf>
    <xf numFmtId="0" fontId="26" fillId="0" borderId="0" xfId="0" applyFont="1" applyAlignment="1">
      <alignment horizontal="right"/>
    </xf>
    <xf numFmtId="0" fontId="1" fillId="0" borderId="0" xfId="54" applyFont="1" applyFill="1" applyAlignment="1"/>
    <xf numFmtId="0" fontId="1" fillId="0" borderId="0" xfId="54" applyFont="1" applyFill="1"/>
    <xf numFmtId="42" fontId="1" fillId="0" borderId="0" xfId="13" applyNumberFormat="1" applyFont="1" applyFill="1" applyAlignment="1">
      <alignment horizontal="right"/>
    </xf>
    <xf numFmtId="42" fontId="1" fillId="0" borderId="0" xfId="13" applyNumberFormat="1" applyFont="1" applyFill="1"/>
    <xf numFmtId="0" fontId="20" fillId="0" borderId="0" xfId="26" applyFont="1" applyFill="1" applyBorder="1" applyAlignment="1">
      <alignment horizontal="right"/>
    </xf>
    <xf numFmtId="42" fontId="20" fillId="0" borderId="0" xfId="13" applyNumberFormat="1" applyFont="1" applyFill="1" applyBorder="1" applyAlignment="1">
      <alignment horizontal="right"/>
    </xf>
    <xf numFmtId="41" fontId="1" fillId="0" borderId="0" xfId="26" applyNumberFormat="1" applyFont="1" applyFill="1" applyBorder="1" applyAlignment="1">
      <alignment horizontal="right"/>
    </xf>
    <xf numFmtId="182" fontId="1" fillId="0" borderId="0" xfId="26" applyNumberFormat="1" applyFont="1" applyFill="1" applyBorder="1" applyAlignment="1">
      <alignment horizontal="right"/>
    </xf>
    <xf numFmtId="182" fontId="20" fillId="0" borderId="0" xfId="26" applyNumberFormat="1" applyFont="1" applyFill="1" applyBorder="1" applyAlignment="1">
      <alignment horizontal="right"/>
    </xf>
    <xf numFmtId="41" fontId="1" fillId="0" borderId="0" xfId="13" applyNumberFormat="1" applyFont="1" applyFill="1" applyAlignment="1">
      <alignment horizontal="right"/>
    </xf>
    <xf numFmtId="41" fontId="20" fillId="0" borderId="0" xfId="26" applyNumberFormat="1" applyFont="1" applyFill="1" applyBorder="1" applyAlignment="1">
      <alignment horizontal="right"/>
    </xf>
    <xf numFmtId="41" fontId="1" fillId="0" borderId="5" xfId="26" applyNumberFormat="1" applyFont="1" applyFill="1" applyBorder="1" applyAlignment="1">
      <alignment horizontal="right"/>
    </xf>
    <xf numFmtId="41" fontId="1" fillId="0" borderId="5" xfId="13" applyNumberFormat="1" applyFont="1" applyFill="1" applyBorder="1" applyAlignment="1">
      <alignment horizontal="right"/>
    </xf>
    <xf numFmtId="41" fontId="1" fillId="0" borderId="0" xfId="9" applyNumberFormat="1" applyFont="1" applyFill="1" applyBorder="1" applyAlignment="1">
      <alignment horizontal="right"/>
    </xf>
    <xf numFmtId="41" fontId="20" fillId="0" borderId="0" xfId="9" applyNumberFormat="1" applyFont="1" applyFill="1" applyBorder="1" applyAlignment="1">
      <alignment horizontal="right"/>
    </xf>
    <xf numFmtId="42" fontId="1" fillId="0" borderId="0" xfId="13" applyNumberFormat="1" applyFont="1" applyFill="1" applyBorder="1" applyAlignment="1">
      <alignment horizontal="right"/>
    </xf>
    <xf numFmtId="0" fontId="0" fillId="0" borderId="0" xfId="54" applyFont="1" applyFill="1" applyAlignment="1"/>
    <xf numFmtId="42" fontId="1" fillId="0" borderId="0" xfId="13" applyNumberFormat="1" applyFont="1" applyFill="1" applyBorder="1"/>
    <xf numFmtId="42" fontId="1" fillId="0" borderId="6" xfId="13" applyNumberFormat="1" applyFont="1" applyFill="1" applyBorder="1" applyAlignment="1">
      <alignment horizontal="right"/>
    </xf>
    <xf numFmtId="42" fontId="1" fillId="0" borderId="6" xfId="13" applyNumberFormat="1" applyFont="1" applyFill="1" applyBorder="1"/>
    <xf numFmtId="0" fontId="20" fillId="0" borderId="0" xfId="26" applyFont="1" applyFill="1" applyAlignment="1">
      <alignment horizontal="right"/>
    </xf>
    <xf numFmtId="0" fontId="8" fillId="0" borderId="0" xfId="54" applyFont="1" applyFill="1" applyBorder="1" applyAlignment="1">
      <alignment horizontal="center"/>
    </xf>
    <xf numFmtId="38" fontId="1" fillId="0" borderId="0" xfId="26" applyNumberFormat="1" applyFont="1" applyFill="1" applyBorder="1" applyAlignment="1">
      <alignment horizontal="right"/>
    </xf>
    <xf numFmtId="38" fontId="1" fillId="0" borderId="0" xfId="0" applyNumberFormat="1" applyFont="1" applyFill="1" applyBorder="1"/>
    <xf numFmtId="38" fontId="20" fillId="0" borderId="0" xfId="26" applyNumberFormat="1" applyFont="1" applyFill="1" applyBorder="1" applyAlignment="1">
      <alignment horizontal="right"/>
    </xf>
    <xf numFmtId="0" fontId="8" fillId="0" borderId="0" xfId="54" applyFont="1" applyFill="1" applyAlignment="1">
      <alignment horizontal="left"/>
    </xf>
    <xf numFmtId="0" fontId="11" fillId="0" borderId="0" xfId="26" applyFont="1" applyFill="1" applyBorder="1" applyAlignment="1">
      <alignment horizontal="right"/>
    </xf>
    <xf numFmtId="44" fontId="1" fillId="0" borderId="0" xfId="13" applyFont="1" applyFill="1" applyAlignment="1">
      <alignment horizontal="right"/>
    </xf>
    <xf numFmtId="44" fontId="1" fillId="0" borderId="0" xfId="13" applyFont="1" applyFill="1"/>
    <xf numFmtId="44" fontId="20" fillId="0" borderId="0" xfId="13" applyFont="1" applyFill="1" applyBorder="1" applyAlignment="1">
      <alignment horizontal="right"/>
    </xf>
    <xf numFmtId="171" fontId="1" fillId="0" borderId="0" xfId="26" applyNumberFormat="1" applyFont="1" applyFill="1" applyBorder="1" applyAlignment="1">
      <alignment horizontal="right"/>
    </xf>
    <xf numFmtId="171" fontId="1" fillId="0" borderId="0" xfId="0" applyNumberFormat="1" applyFont="1" applyFill="1" applyBorder="1"/>
    <xf numFmtId="171" fontId="20" fillId="0" borderId="0" xfId="26" applyNumberFormat="1" applyFont="1" applyFill="1" applyBorder="1" applyAlignment="1">
      <alignment horizontal="right"/>
    </xf>
    <xf numFmtId="43" fontId="1" fillId="0" borderId="0" xfId="9" applyFont="1" applyFill="1" applyBorder="1" applyAlignment="1">
      <alignment horizontal="right"/>
    </xf>
    <xf numFmtId="171" fontId="1" fillId="0" borderId="5" xfId="26" applyNumberFormat="1" applyFont="1" applyFill="1" applyBorder="1" applyAlignment="1">
      <alignment horizontal="right"/>
    </xf>
    <xf numFmtId="171" fontId="1" fillId="0" borderId="5" xfId="0" applyNumberFormat="1" applyFont="1" applyFill="1" applyBorder="1"/>
    <xf numFmtId="43" fontId="1" fillId="0" borderId="5" xfId="13" applyNumberFormat="1" applyFont="1" applyFill="1" applyBorder="1" applyAlignment="1">
      <alignment horizontal="right"/>
    </xf>
    <xf numFmtId="43" fontId="1" fillId="0" borderId="5" xfId="26" applyNumberFormat="1" applyFont="1" applyFill="1" applyBorder="1" applyAlignment="1">
      <alignment horizontal="right"/>
    </xf>
    <xf numFmtId="43" fontId="20" fillId="0" borderId="0" xfId="26" applyNumberFormat="1" applyFont="1" applyFill="1" applyBorder="1" applyAlignment="1">
      <alignment horizontal="right"/>
    </xf>
    <xf numFmtId="43" fontId="1" fillId="0" borderId="0" xfId="26" applyNumberFormat="1" applyFont="1" applyFill="1" applyBorder="1" applyAlignment="1">
      <alignment horizontal="right"/>
    </xf>
    <xf numFmtId="43" fontId="1" fillId="0" borderId="0" xfId="13" applyNumberFormat="1" applyFont="1" applyFill="1" applyBorder="1"/>
    <xf numFmtId="44" fontId="1" fillId="0" borderId="6" xfId="0" applyNumberFormat="1" applyFont="1" applyFill="1" applyBorder="1" applyAlignment="1">
      <alignment horizontal="right"/>
    </xf>
    <xf numFmtId="44" fontId="1" fillId="0" borderId="6" xfId="13" applyFont="1" applyFill="1" applyBorder="1" applyAlignment="1">
      <alignment horizontal="right"/>
    </xf>
    <xf numFmtId="9" fontId="1" fillId="0" borderId="0" xfId="26" applyNumberFormat="1" applyFont="1" applyFill="1" applyBorder="1" applyAlignment="1">
      <alignment horizontal="right"/>
    </xf>
    <xf numFmtId="3" fontId="1" fillId="0" borderId="0" xfId="0" applyNumberFormat="1" applyFont="1" applyFill="1" applyBorder="1"/>
    <xf numFmtId="9" fontId="20" fillId="0" borderId="0" xfId="26" applyNumberFormat="1" applyFont="1" applyFill="1" applyBorder="1" applyAlignment="1">
      <alignment horizontal="right"/>
    </xf>
    <xf numFmtId="0" fontId="8" fillId="0" borderId="0" xfId="26" applyFont="1" applyFill="1" applyAlignment="1"/>
    <xf numFmtId="44" fontId="1" fillId="0" borderId="0" xfId="26" applyNumberFormat="1" applyFont="1" applyFill="1" applyBorder="1" applyAlignment="1">
      <alignment horizontal="right"/>
    </xf>
    <xf numFmtId="44" fontId="20" fillId="0" borderId="0" xfId="26" applyNumberFormat="1" applyFont="1" applyFill="1" applyBorder="1" applyAlignment="1">
      <alignment horizontal="right"/>
    </xf>
    <xf numFmtId="0" fontId="8" fillId="0" borderId="0" xfId="26" applyFont="1" applyFill="1" applyBorder="1" applyAlignment="1">
      <alignment horizontal="left"/>
    </xf>
    <xf numFmtId="0" fontId="8" fillId="0" borderId="0" xfId="26" applyFont="1" applyFill="1" applyBorder="1" applyAlignment="1">
      <alignment horizontal="left" wrapText="1"/>
    </xf>
    <xf numFmtId="0" fontId="8" fillId="0" borderId="0" xfId="0" applyFont="1" applyFill="1" applyAlignment="1">
      <alignment horizontal="right"/>
    </xf>
    <xf numFmtId="0" fontId="20" fillId="0" borderId="0" xfId="0" applyFont="1" applyFill="1" applyAlignment="1">
      <alignment horizontal="right"/>
    </xf>
    <xf numFmtId="0" fontId="1" fillId="0" borderId="0" xfId="0" applyFont="1" applyAlignment="1">
      <alignment horizontal="right"/>
    </xf>
    <xf numFmtId="41" fontId="38" fillId="0" borderId="0" xfId="26" applyNumberFormat="1" applyFont="1" applyFill="1" applyBorder="1" applyAlignment="1">
      <alignment horizontal="right"/>
    </xf>
    <xf numFmtId="0" fontId="1" fillId="0" borderId="0" xfId="26" applyFont="1" applyFill="1" applyBorder="1" applyAlignment="1"/>
    <xf numFmtId="0" fontId="20" fillId="0" borderId="0" xfId="26" applyFont="1" applyFill="1"/>
    <xf numFmtId="0" fontId="26" fillId="0" borderId="0" xfId="26" applyFont="1" applyFill="1"/>
    <xf numFmtId="0" fontId="20" fillId="0" borderId="0" xfId="26" applyFont="1" applyFill="1" applyBorder="1"/>
    <xf numFmtId="0" fontId="20" fillId="0" borderId="0" xfId="0" applyFont="1" applyAlignment="1">
      <alignment horizontal="right"/>
    </xf>
    <xf numFmtId="0" fontId="26" fillId="0" borderId="0" xfId="0" applyFont="1" applyFill="1" applyBorder="1" applyAlignment="1">
      <alignment horizontal="right"/>
    </xf>
    <xf numFmtId="41" fontId="1" fillId="0" borderId="5" xfId="9" applyNumberFormat="1" applyFont="1" applyFill="1" applyBorder="1" applyAlignment="1">
      <alignment horizontal="right"/>
    </xf>
    <xf numFmtId="0" fontId="1" fillId="0" borderId="0" xfId="26" applyFont="1" applyFill="1" applyAlignment="1">
      <alignment horizontal="left"/>
    </xf>
    <xf numFmtId="41" fontId="1" fillId="0" borderId="7" xfId="9" applyNumberFormat="1" applyFont="1" applyFill="1" applyBorder="1" applyAlignment="1">
      <alignment horizontal="right"/>
    </xf>
    <xf numFmtId="0" fontId="1" fillId="0" borderId="0" xfId="26" applyFont="1" applyFill="1" applyAlignment="1">
      <alignment horizontal="left" indent="1"/>
    </xf>
    <xf numFmtId="42" fontId="1" fillId="0" borderId="8" xfId="9" applyNumberFormat="1" applyFont="1" applyFill="1" applyBorder="1" applyAlignment="1">
      <alignment horizontal="right"/>
    </xf>
    <xf numFmtId="42" fontId="1" fillId="0" borderId="8" xfId="9" applyNumberFormat="1" applyFont="1" applyFill="1" applyBorder="1"/>
    <xf numFmtId="42" fontId="20" fillId="0" borderId="0" xfId="9" applyNumberFormat="1" applyFont="1" applyFill="1" applyBorder="1" applyAlignment="1">
      <alignment horizontal="right"/>
    </xf>
    <xf numFmtId="166" fontId="44" fillId="0" borderId="0" xfId="9" applyNumberFormat="1" applyFont="1" applyFill="1" applyBorder="1" applyAlignment="1">
      <alignment horizontal="right"/>
    </xf>
    <xf numFmtId="166" fontId="45" fillId="0" borderId="0" xfId="9" applyNumberFormat="1" applyFont="1" applyFill="1" applyBorder="1" applyAlignment="1">
      <alignment horizontal="right"/>
    </xf>
    <xf numFmtId="41" fontId="1" fillId="0" borderId="0" xfId="9" applyNumberFormat="1" applyFont="1" applyFill="1" applyAlignment="1">
      <alignment horizontal="right"/>
    </xf>
    <xf numFmtId="37" fontId="1" fillId="0" borderId="0" xfId="26" applyNumberFormat="1" applyFont="1" applyFill="1" applyBorder="1" applyAlignment="1">
      <alignment horizontal="right"/>
    </xf>
    <xf numFmtId="37" fontId="1" fillId="0" borderId="0" xfId="9" applyNumberFormat="1" applyFont="1" applyFill="1" applyAlignment="1">
      <alignment horizontal="right"/>
    </xf>
    <xf numFmtId="37" fontId="20" fillId="0" borderId="0" xfId="26" applyNumberFormat="1" applyFont="1" applyFill="1" applyBorder="1" applyAlignment="1">
      <alignment horizontal="right"/>
    </xf>
    <xf numFmtId="37" fontId="1" fillId="0" borderId="0" xfId="26" applyNumberFormat="1" applyFont="1" applyFill="1" applyAlignment="1">
      <alignment horizontal="right"/>
    </xf>
    <xf numFmtId="37" fontId="20" fillId="0" borderId="0" xfId="9" applyNumberFormat="1" applyFont="1" applyFill="1" applyBorder="1" applyAlignment="1">
      <alignment horizontal="right"/>
    </xf>
    <xf numFmtId="37" fontId="1" fillId="0" borderId="5" xfId="9" applyNumberFormat="1" applyFont="1" applyFill="1" applyBorder="1" applyAlignment="1">
      <alignment horizontal="right"/>
    </xf>
    <xf numFmtId="37" fontId="1" fillId="0" borderId="0" xfId="9" applyNumberFormat="1" applyFont="1" applyFill="1" applyBorder="1" applyAlignment="1">
      <alignment horizontal="right"/>
    </xf>
    <xf numFmtId="41" fontId="1" fillId="0" borderId="8" xfId="9" applyNumberFormat="1" applyFont="1" applyFill="1" applyBorder="1" applyAlignment="1">
      <alignment horizontal="right"/>
    </xf>
    <xf numFmtId="37" fontId="1" fillId="0" borderId="8" xfId="9" applyNumberFormat="1" applyFont="1" applyFill="1" applyBorder="1"/>
    <xf numFmtId="37" fontId="1" fillId="0" borderId="8" xfId="9" applyNumberFormat="1" applyFont="1" applyFill="1" applyBorder="1" applyAlignment="1">
      <alignment horizontal="right"/>
    </xf>
    <xf numFmtId="41" fontId="1" fillId="0" borderId="0" xfId="9" applyNumberFormat="1" applyFont="1" applyFill="1"/>
    <xf numFmtId="41" fontId="0" fillId="0" borderId="0" xfId="9" applyNumberFormat="1" applyFont="1" applyFill="1" applyAlignment="1">
      <alignment horizontal="right"/>
    </xf>
    <xf numFmtId="41" fontId="1" fillId="0" borderId="5" xfId="9" applyNumberFormat="1" applyFont="1" applyFill="1" applyBorder="1"/>
    <xf numFmtId="41" fontId="0" fillId="0" borderId="5" xfId="9" applyNumberFormat="1" applyFont="1" applyFill="1" applyBorder="1" applyAlignment="1">
      <alignment horizontal="right"/>
    </xf>
    <xf numFmtId="41" fontId="1" fillId="0" borderId="0" xfId="9" applyNumberFormat="1" applyFont="1" applyFill="1" applyBorder="1"/>
    <xf numFmtId="41" fontId="0" fillId="0" borderId="0" xfId="9" applyNumberFormat="1" applyFont="1" applyFill="1" applyBorder="1" applyAlignment="1">
      <alignment horizontal="right"/>
    </xf>
    <xf numFmtId="41" fontId="1" fillId="0" borderId="8" xfId="9" applyNumberFormat="1" applyFont="1" applyFill="1" applyBorder="1"/>
    <xf numFmtId="41" fontId="0" fillId="0" borderId="8" xfId="9" applyNumberFormat="1" applyFont="1" applyFill="1" applyBorder="1" applyAlignment="1">
      <alignment horizontal="right"/>
    </xf>
    <xf numFmtId="41" fontId="1" fillId="0" borderId="0" xfId="54" applyNumberFormat="1" applyFont="1" applyFill="1" applyAlignment="1">
      <alignment horizontal="right"/>
    </xf>
    <xf numFmtId="41" fontId="1" fillId="0" borderId="0" xfId="54" applyNumberFormat="1" applyFont="1" applyFill="1"/>
    <xf numFmtId="41" fontId="0" fillId="0" borderId="0" xfId="54" applyNumberFormat="1" applyFont="1" applyFill="1" applyAlignment="1">
      <alignment horizontal="right"/>
    </xf>
    <xf numFmtId="41" fontId="20" fillId="0" borderId="0" xfId="54" applyNumberFormat="1" applyFont="1" applyFill="1" applyBorder="1" applyAlignment="1">
      <alignment horizontal="right"/>
    </xf>
    <xf numFmtId="173" fontId="1" fillId="0" borderId="0" xfId="44" applyNumberFormat="1" applyFont="1" applyFill="1" applyAlignment="1">
      <alignment horizontal="right"/>
    </xf>
    <xf numFmtId="173" fontId="1" fillId="0" borderId="0" xfId="44" applyNumberFormat="1" applyFont="1" applyFill="1"/>
    <xf numFmtId="173" fontId="0" fillId="0" borderId="0" xfId="44" applyNumberFormat="1" applyFont="1" applyFill="1" applyAlignment="1">
      <alignment horizontal="right"/>
    </xf>
    <xf numFmtId="173" fontId="20" fillId="0" borderId="0" xfId="44" applyNumberFormat="1" applyFont="1" applyFill="1" applyBorder="1" applyAlignment="1">
      <alignment horizontal="right"/>
    </xf>
    <xf numFmtId="170" fontId="1" fillId="0" borderId="0" xfId="44" applyNumberFormat="1" applyFont="1" applyFill="1" applyAlignment="1">
      <alignment horizontal="right"/>
    </xf>
    <xf numFmtId="170" fontId="13" fillId="0" borderId="0" xfId="44" applyNumberFormat="1" applyFont="1" applyFill="1" applyAlignment="1">
      <alignment horizontal="right"/>
    </xf>
    <xf numFmtId="41" fontId="13" fillId="0" borderId="0" xfId="0" applyNumberFormat="1" applyFont="1" applyFill="1" applyAlignment="1">
      <alignment horizontal="right"/>
    </xf>
    <xf numFmtId="170" fontId="0" fillId="0" borderId="0" xfId="44" applyNumberFormat="1" applyFont="1" applyFill="1" applyAlignment="1">
      <alignment horizontal="right"/>
    </xf>
    <xf numFmtId="41" fontId="26" fillId="0" borderId="0" xfId="26" applyNumberFormat="1" applyFont="1" applyFill="1" applyAlignment="1">
      <alignment horizontal="right"/>
    </xf>
    <xf numFmtId="41" fontId="1" fillId="0" borderId="0" xfId="26" applyNumberFormat="1" applyFont="1" applyFill="1" applyAlignment="1">
      <alignment horizontal="right"/>
    </xf>
    <xf numFmtId="41" fontId="13" fillId="0" borderId="0" xfId="26" applyNumberFormat="1" applyFont="1" applyFill="1" applyAlignment="1">
      <alignment horizontal="right"/>
    </xf>
    <xf numFmtId="41" fontId="0" fillId="0" borderId="0" xfId="26" applyNumberFormat="1" applyFont="1" applyFill="1" applyAlignment="1">
      <alignment horizontal="right"/>
    </xf>
    <xf numFmtId="41" fontId="1" fillId="0" borderId="0" xfId="0" applyNumberFormat="1" applyFont="1" applyFill="1" applyAlignment="1">
      <alignment horizontal="right"/>
    </xf>
    <xf numFmtId="0" fontId="8" fillId="0" borderId="0" xfId="26" applyFont="1" applyFill="1"/>
    <xf numFmtId="41" fontId="8" fillId="0" borderId="0" xfId="26" applyNumberFormat="1" applyFont="1" applyFill="1" applyAlignment="1">
      <alignment horizontal="right"/>
    </xf>
    <xf numFmtId="41" fontId="11" fillId="0" borderId="0" xfId="26" applyNumberFormat="1" applyFont="1" applyFill="1" applyAlignment="1">
      <alignment horizontal="right"/>
    </xf>
    <xf numFmtId="41" fontId="11" fillId="0" borderId="0" xfId="26" applyNumberFormat="1" applyFont="1" applyFill="1" applyBorder="1" applyAlignment="1">
      <alignment horizontal="right"/>
    </xf>
    <xf numFmtId="0" fontId="8" fillId="0" borderId="0" xfId="26" applyFont="1" applyFill="1" applyAlignment="1">
      <alignment horizontal="left"/>
    </xf>
    <xf numFmtId="0" fontId="8" fillId="0" borderId="0" xfId="26" applyFont="1" applyFill="1" applyAlignment="1">
      <alignment horizontal="left" wrapText="1"/>
    </xf>
    <xf numFmtId="41" fontId="8" fillId="0" borderId="0" xfId="0" applyNumberFormat="1" applyFont="1" applyFill="1" applyAlignment="1">
      <alignment horizontal="left"/>
    </xf>
    <xf numFmtId="41" fontId="0" fillId="0" borderId="0" xfId="0" applyNumberFormat="1" applyFont="1" applyFill="1" applyAlignment="1">
      <alignment horizontal="right"/>
    </xf>
    <xf numFmtId="0" fontId="20" fillId="0" borderId="0" xfId="54" applyFont="1" applyFill="1" applyBorder="1" applyAlignment="1">
      <alignment horizontal="right"/>
    </xf>
    <xf numFmtId="9" fontId="1" fillId="0" borderId="0" xfId="44" applyFont="1" applyFill="1" applyAlignment="1">
      <alignment horizontal="right"/>
    </xf>
    <xf numFmtId="9" fontId="1" fillId="0" borderId="0" xfId="9" applyNumberFormat="1" applyFont="1" applyFill="1"/>
    <xf numFmtId="183" fontId="1" fillId="0" borderId="0" xfId="26" applyNumberFormat="1" applyFont="1" applyFill="1" applyAlignment="1">
      <alignment horizontal="right"/>
    </xf>
    <xf numFmtId="183" fontId="20" fillId="0" borderId="0" xfId="26" applyNumberFormat="1" applyFont="1" applyFill="1" applyBorder="1" applyAlignment="1">
      <alignment horizontal="right"/>
    </xf>
    <xf numFmtId="9" fontId="1" fillId="0" borderId="0" xfId="44" applyNumberFormat="1" applyFont="1" applyFill="1" applyAlignment="1">
      <alignment horizontal="right"/>
    </xf>
    <xf numFmtId="9" fontId="1" fillId="0" borderId="0" xfId="54" applyNumberFormat="1" applyFont="1" applyFill="1"/>
    <xf numFmtId="0" fontId="20" fillId="0" borderId="0" xfId="54" applyFont="1" applyFill="1" applyAlignment="1">
      <alignment horizontal="right"/>
    </xf>
    <xf numFmtId="183" fontId="1" fillId="0" borderId="0" xfId="0" applyNumberFormat="1" applyFont="1" applyFill="1" applyAlignment="1">
      <alignment horizontal="right"/>
    </xf>
    <xf numFmtId="0" fontId="38" fillId="0" borderId="0" xfId="26" applyFont="1" applyFill="1" applyBorder="1" applyAlignment="1">
      <alignment horizontal="right"/>
    </xf>
    <xf numFmtId="0" fontId="1" fillId="0" borderId="0" xfId="54" applyFont="1" applyFill="1" applyAlignment="1">
      <alignment horizontal="left"/>
    </xf>
    <xf numFmtId="41" fontId="1" fillId="0" borderId="4" xfId="0" applyNumberFormat="1" applyFont="1" applyFill="1" applyBorder="1" applyAlignment="1">
      <alignment horizontal="right"/>
    </xf>
    <xf numFmtId="41" fontId="1" fillId="0" borderId="4" xfId="26" applyNumberFormat="1" applyFont="1" applyFill="1" applyBorder="1" applyAlignment="1">
      <alignment horizontal="right"/>
    </xf>
    <xf numFmtId="37" fontId="1" fillId="0" borderId="4" xfId="0" applyNumberFormat="1" applyFont="1" applyFill="1" applyBorder="1" applyAlignment="1">
      <alignment horizontal="right"/>
    </xf>
    <xf numFmtId="41" fontId="1" fillId="0" borderId="0" xfId="27" applyNumberFormat="1" applyFont="1" applyFill="1" applyBorder="1" applyAlignment="1">
      <alignment horizontal="right"/>
    </xf>
    <xf numFmtId="37" fontId="1" fillId="0" borderId="0" xfId="0" applyNumberFormat="1" applyFont="1" applyFill="1" applyBorder="1" applyAlignment="1">
      <alignment horizontal="right"/>
    </xf>
    <xf numFmtId="0" fontId="1" fillId="0" borderId="0" xfId="54" applyFont="1" applyFill="1" applyAlignment="1">
      <alignment horizontal="left" indent="1"/>
    </xf>
    <xf numFmtId="37" fontId="1" fillId="0" borderId="8" xfId="0" applyNumberFormat="1" applyFont="1" applyFill="1" applyBorder="1" applyAlignment="1">
      <alignment horizontal="right"/>
    </xf>
    <xf numFmtId="37" fontId="1" fillId="0" borderId="8" xfId="26" applyNumberFormat="1" applyFont="1" applyFill="1" applyBorder="1" applyAlignment="1">
      <alignment horizontal="right"/>
    </xf>
    <xf numFmtId="0" fontId="1" fillId="0" borderId="0" xfId="26" applyFont="1" applyFill="1" applyAlignment="1">
      <alignment horizontal="center"/>
    </xf>
    <xf numFmtId="183" fontId="1" fillId="0" borderId="0" xfId="24" applyNumberFormat="1" applyFont="1" applyFill="1" applyAlignment="1">
      <alignment horizontal="right"/>
    </xf>
    <xf numFmtId="41" fontId="1" fillId="0" borderId="0" xfId="54" applyNumberFormat="1" applyFont="1" applyFill="1" applyBorder="1" applyAlignment="1">
      <alignment horizontal="right"/>
    </xf>
    <xf numFmtId="173" fontId="1" fillId="0" borderId="0" xfId="0" applyNumberFormat="1" applyFont="1" applyFill="1" applyAlignment="1">
      <alignment horizontal="right"/>
    </xf>
    <xf numFmtId="173" fontId="1" fillId="0" borderId="0" xfId="26" applyNumberFormat="1" applyFont="1" applyFill="1" applyAlignment="1">
      <alignment horizontal="right"/>
    </xf>
    <xf numFmtId="173" fontId="1" fillId="0" borderId="0" xfId="0" applyNumberFormat="1" applyFont="1" applyFill="1" applyBorder="1" applyAlignment="1">
      <alignment horizontal="right"/>
    </xf>
    <xf numFmtId="170" fontId="1" fillId="0" borderId="0" xfId="44" applyNumberFormat="1" applyFont="1" applyFill="1" applyBorder="1" applyAlignment="1">
      <alignment horizontal="right"/>
    </xf>
    <xf numFmtId="173" fontId="20" fillId="0" borderId="0" xfId="26" applyNumberFormat="1" applyFont="1" applyFill="1" applyAlignment="1">
      <alignment horizontal="right"/>
    </xf>
    <xf numFmtId="170" fontId="1" fillId="0" borderId="0" xfId="9" applyNumberFormat="1" applyFont="1" applyFill="1" applyBorder="1" applyAlignment="1">
      <alignment horizontal="right"/>
    </xf>
    <xf numFmtId="170" fontId="20" fillId="0" borderId="0" xfId="9" applyNumberFormat="1" applyFont="1" applyFill="1" applyBorder="1" applyAlignment="1">
      <alignment horizontal="right"/>
    </xf>
    <xf numFmtId="0" fontId="0" fillId="0" borderId="0" xfId="26" applyFont="1" applyFill="1" applyAlignment="1">
      <alignment horizontal="right" vertical="top" wrapText="1"/>
    </xf>
    <xf numFmtId="0" fontId="1" fillId="0" borderId="0" xfId="26" applyFont="1" applyFill="1" applyAlignment="1">
      <alignment horizontal="left" vertical="top" wrapText="1"/>
    </xf>
    <xf numFmtId="0" fontId="1" fillId="0" borderId="0" xfId="26" applyFont="1" applyFill="1" applyAlignment="1">
      <alignment horizontal="right" vertical="top" wrapText="1"/>
    </xf>
    <xf numFmtId="0" fontId="25" fillId="0" borderId="0" xfId="0" applyFont="1" applyFill="1" applyAlignment="1">
      <alignment horizontal="left"/>
    </xf>
    <xf numFmtId="0" fontId="46" fillId="0" borderId="0" xfId="0" applyFont="1" applyFill="1"/>
    <xf numFmtId="0" fontId="15" fillId="0" borderId="0" xfId="0" applyFont="1" applyFill="1"/>
    <xf numFmtId="49" fontId="0" fillId="0" borderId="0" xfId="0" applyNumberFormat="1" applyFont="1" applyFill="1" applyAlignment="1">
      <alignment horizontal="right"/>
    </xf>
    <xf numFmtId="0" fontId="47" fillId="0" borderId="0" xfId="0" applyFont="1" applyFill="1"/>
    <xf numFmtId="0" fontId="5" fillId="2" borderId="0" xfId="0" applyFont="1" applyFill="1"/>
    <xf numFmtId="0" fontId="6" fillId="2" borderId="0" xfId="0" applyFont="1" applyFill="1"/>
    <xf numFmtId="0" fontId="25" fillId="8" borderId="0" xfId="0" applyFont="1" applyFill="1"/>
    <xf numFmtId="0" fontId="1" fillId="8" borderId="0" xfId="0" applyFont="1" applyFill="1"/>
    <xf numFmtId="0" fontId="48" fillId="0" borderId="0" xfId="0" applyFont="1" applyFill="1"/>
    <xf numFmtId="0" fontId="1" fillId="0" borderId="0" xfId="0" applyFont="1" applyFill="1" applyAlignment="1">
      <alignment wrapText="1"/>
    </xf>
    <xf numFmtId="0" fontId="26" fillId="0" borderId="0" xfId="0" applyFont="1" applyFill="1"/>
    <xf numFmtId="0" fontId="38" fillId="0" borderId="0" xfId="0" applyFont="1" applyFill="1"/>
    <xf numFmtId="0" fontId="0" fillId="9" borderId="0" xfId="0" applyFill="1"/>
    <xf numFmtId="0" fontId="0" fillId="9" borderId="0" xfId="0" applyFill="1" applyAlignment="1"/>
    <xf numFmtId="168" fontId="37" fillId="0" borderId="1" xfId="0" applyNumberFormat="1" applyFont="1" applyFill="1" applyBorder="1" applyAlignment="1">
      <alignment horizontal="right"/>
    </xf>
    <xf numFmtId="0" fontId="37" fillId="0" borderId="0" xfId="0" applyFont="1" applyFill="1" applyBorder="1"/>
    <xf numFmtId="44" fontId="37" fillId="0" borderId="0" xfId="0" applyNumberFormat="1" applyFont="1" applyFill="1" applyBorder="1" applyAlignment="1"/>
    <xf numFmtId="44" fontId="37" fillId="0" borderId="0" xfId="2" applyFont="1" applyFill="1" applyBorder="1" applyAlignment="1"/>
    <xf numFmtId="44" fontId="38" fillId="0" borderId="0" xfId="2" applyFont="1" applyFill="1" applyBorder="1" applyAlignment="1"/>
    <xf numFmtId="0" fontId="37" fillId="3" borderId="0" xfId="0" applyFont="1" applyFill="1" applyBorder="1"/>
    <xf numFmtId="41" fontId="37" fillId="0" borderId="0" xfId="0" applyNumberFormat="1" applyFont="1" applyFill="1" applyBorder="1"/>
    <xf numFmtId="0" fontId="53" fillId="3" borderId="0" xfId="0" applyFont="1" applyFill="1" applyBorder="1"/>
    <xf numFmtId="43" fontId="37" fillId="0" borderId="5" xfId="0" applyNumberFormat="1" applyFont="1" applyFill="1" applyBorder="1" applyAlignment="1"/>
    <xf numFmtId="43" fontId="37" fillId="0" borderId="4" xfId="2" applyNumberFormat="1" applyFont="1" applyFill="1" applyBorder="1" applyAlignment="1"/>
    <xf numFmtId="0" fontId="37" fillId="0" borderId="0" xfId="0" applyFont="1" applyFill="1" applyAlignment="1"/>
    <xf numFmtId="41" fontId="37" fillId="0" borderId="0" xfId="0" applyNumberFormat="1" applyFont="1" applyFill="1" applyBorder="1" applyAlignment="1"/>
    <xf numFmtId="41" fontId="37" fillId="0" borderId="4" xfId="0" applyNumberFormat="1" applyFont="1" applyFill="1" applyBorder="1" applyAlignment="1"/>
    <xf numFmtId="43" fontId="37" fillId="0" borderId="0" xfId="0" applyNumberFormat="1" applyFont="1" applyFill="1" applyBorder="1" applyAlignment="1"/>
    <xf numFmtId="168" fontId="37" fillId="0" borderId="0" xfId="0" applyNumberFormat="1" applyFont="1" applyFill="1" applyBorder="1" applyAlignment="1"/>
    <xf numFmtId="44" fontId="37" fillId="0" borderId="6" xfId="0" applyNumberFormat="1" applyFont="1" applyFill="1" applyBorder="1" applyAlignment="1"/>
    <xf numFmtId="0" fontId="37" fillId="0" borderId="0" xfId="0" applyFont="1" applyFill="1" applyBorder="1" applyAlignment="1"/>
    <xf numFmtId="166" fontId="37" fillId="0" borderId="0" xfId="1" applyNumberFormat="1" applyFont="1" applyFill="1" applyBorder="1" applyAlignment="1"/>
    <xf numFmtId="0" fontId="54" fillId="0" borderId="0" xfId="0" applyFont="1" applyFill="1" applyBorder="1" applyAlignment="1">
      <alignment horizontal="left" vertical="top" wrapText="1"/>
    </xf>
    <xf numFmtId="41" fontId="8" fillId="0" borderId="5" xfId="0" quotePrefix="1" applyNumberFormat="1" applyFont="1" applyFill="1" applyBorder="1" applyAlignment="1">
      <alignment horizontal="right"/>
    </xf>
    <xf numFmtId="0" fontId="0" fillId="0" borderId="0" xfId="26" quotePrefix="1" applyFont="1" applyFill="1" applyAlignment="1">
      <alignment horizontal="left"/>
    </xf>
    <xf numFmtId="0" fontId="0" fillId="0" borderId="0" xfId="26" applyFont="1" applyFill="1" applyAlignment="1">
      <alignment horizontal="left" vertical="top"/>
    </xf>
    <xf numFmtId="37" fontId="1" fillId="0" borderId="4" xfId="9" applyNumberFormat="1" applyFont="1" applyFill="1" applyBorder="1" applyAlignment="1">
      <alignment horizontal="right"/>
    </xf>
    <xf numFmtId="0" fontId="0" fillId="0" borderId="0" xfId="0" applyFont="1" applyFill="1" applyBorder="1" applyAlignment="1">
      <alignment horizontal="left" indent="1"/>
    </xf>
    <xf numFmtId="0" fontId="55" fillId="0" borderId="0" xfId="0" applyFont="1" applyFill="1" applyBorder="1"/>
    <xf numFmtId="170" fontId="55" fillId="0" borderId="0" xfId="0" applyNumberFormat="1" applyFont="1" applyFill="1" applyBorder="1" applyAlignment="1">
      <alignment horizontal="left"/>
    </xf>
    <xf numFmtId="181" fontId="55" fillId="0" borderId="0" xfId="0" applyNumberFormat="1" applyFont="1" applyFill="1" applyBorder="1" applyAlignment="1">
      <alignment horizontal="left"/>
    </xf>
    <xf numFmtId="41" fontId="55" fillId="0" borderId="0" xfId="2" applyNumberFormat="1" applyFont="1" applyFill="1" applyBorder="1" applyAlignment="1">
      <alignment horizontal="left"/>
    </xf>
    <xf numFmtId="0" fontId="56" fillId="0" borderId="0" xfId="0" applyFont="1" applyFill="1" applyBorder="1" applyAlignment="1">
      <alignment horizontal="left"/>
    </xf>
    <xf numFmtId="168" fontId="55" fillId="0" borderId="0" xfId="0" applyNumberFormat="1" applyFont="1" applyFill="1" applyBorder="1"/>
    <xf numFmtId="41" fontId="55" fillId="0" borderId="0" xfId="0" applyNumberFormat="1" applyFont="1" applyFill="1" applyBorder="1"/>
    <xf numFmtId="42" fontId="55" fillId="0" borderId="0" xfId="0" applyNumberFormat="1" applyFont="1" applyFill="1" applyBorder="1"/>
    <xf numFmtId="37" fontId="55" fillId="0" borderId="0" xfId="0" applyNumberFormat="1" applyFont="1" applyFill="1" applyBorder="1"/>
    <xf numFmtId="44" fontId="37" fillId="0" borderId="0" xfId="2" applyNumberFormat="1" applyFont="1" applyFill="1" applyBorder="1"/>
    <xf numFmtId="43" fontId="37" fillId="0" borderId="5" xfId="0" applyNumberFormat="1" applyFont="1" applyFill="1" applyBorder="1"/>
    <xf numFmtId="44" fontId="37" fillId="0" borderId="8" xfId="2" applyNumberFormat="1" applyFont="1" applyFill="1" applyBorder="1"/>
    <xf numFmtId="166" fontId="37" fillId="0" borderId="0" xfId="1" applyNumberFormat="1" applyFont="1" applyFill="1" applyBorder="1"/>
    <xf numFmtId="0" fontId="1" fillId="0" borderId="0" xfId="26" quotePrefix="1" applyFont="1" applyFill="1" applyAlignment="1">
      <alignment horizontal="left"/>
    </xf>
    <xf numFmtId="41" fontId="1" fillId="0" borderId="2" xfId="0" applyNumberFormat="1" applyFont="1" applyFill="1" applyBorder="1" applyAlignment="1">
      <alignment wrapText="1"/>
    </xf>
    <xf numFmtId="41" fontId="0" fillId="0" borderId="0" xfId="0" applyNumberFormat="1" applyFont="1" applyFill="1" applyBorder="1" applyAlignment="1">
      <alignment wrapText="1"/>
    </xf>
    <xf numFmtId="41" fontId="1" fillId="0" borderId="0" xfId="0" applyNumberFormat="1" applyFont="1" applyFill="1" applyBorder="1" applyAlignment="1">
      <alignment wrapText="1"/>
    </xf>
    <xf numFmtId="41" fontId="8" fillId="0" borderId="0" xfId="0" applyNumberFormat="1" applyFont="1" applyFill="1" applyBorder="1" applyAlignment="1">
      <alignment wrapText="1"/>
    </xf>
    <xf numFmtId="41" fontId="8" fillId="0" borderId="4" xfId="1" quotePrefix="1" applyNumberFormat="1" applyFont="1" applyFill="1" applyBorder="1" applyAlignment="1">
      <alignment horizontal="right"/>
    </xf>
    <xf numFmtId="41" fontId="1" fillId="0" borderId="4" xfId="1" quotePrefix="1" applyNumberFormat="1" applyFont="1" applyFill="1" applyBorder="1" applyAlignment="1">
      <alignment horizontal="right"/>
    </xf>
    <xf numFmtId="41" fontId="8" fillId="0" borderId="0" xfId="0" quotePrefix="1" applyNumberFormat="1" applyFont="1" applyFill="1" applyBorder="1" applyAlignment="1">
      <alignment horizontal="left"/>
    </xf>
    <xf numFmtId="41" fontId="1" fillId="0" borderId="7" xfId="0" applyNumberFormat="1" applyFont="1" applyFill="1" applyBorder="1"/>
    <xf numFmtId="43" fontId="37" fillId="0" borderId="0" xfId="1" applyNumberFormat="1" applyFont="1" applyFill="1" applyAlignment="1"/>
    <xf numFmtId="43" fontId="1" fillId="0" borderId="2" xfId="0" applyNumberFormat="1" applyFont="1" applyFill="1" applyBorder="1" applyAlignment="1"/>
    <xf numFmtId="43" fontId="1" fillId="0" borderId="0" xfId="1" applyNumberFormat="1" applyFont="1" applyFill="1" applyAlignment="1"/>
    <xf numFmtId="0" fontId="52" fillId="9" borderId="0" xfId="0" applyFont="1" applyFill="1" applyAlignment="1">
      <alignment horizontal="center"/>
    </xf>
    <xf numFmtId="0" fontId="49" fillId="9" borderId="7" xfId="0" applyFont="1" applyFill="1" applyBorder="1" applyAlignment="1">
      <alignment horizontal="center"/>
    </xf>
    <xf numFmtId="0" fontId="50" fillId="9" borderId="0" xfId="0" applyFont="1" applyFill="1" applyAlignment="1">
      <alignment horizontal="center"/>
    </xf>
    <xf numFmtId="0" fontId="51" fillId="9" borderId="0" xfId="0" applyFont="1" applyFill="1" applyAlignment="1">
      <alignment horizontal="center"/>
    </xf>
    <xf numFmtId="0" fontId="49" fillId="9" borderId="5" xfId="0" applyFont="1" applyFill="1" applyBorder="1" applyAlignment="1">
      <alignment horizontal="center"/>
    </xf>
    <xf numFmtId="0" fontId="0" fillId="9" borderId="7" xfId="0" applyFill="1" applyBorder="1" applyAlignment="1">
      <alignment horizontal="center"/>
    </xf>
    <xf numFmtId="0" fontId="25" fillId="0" borderId="0" xfId="0" applyFont="1" applyFill="1" applyBorder="1" applyAlignment="1">
      <alignment horizontal="center"/>
    </xf>
    <xf numFmtId="0" fontId="0" fillId="0" borderId="0" xfId="0" applyFont="1" applyFill="1" applyAlignment="1">
      <alignment horizontal="center" wrapText="1"/>
    </xf>
    <xf numFmtId="49" fontId="10" fillId="0" borderId="0" xfId="0" applyNumberFormat="1" applyFont="1" applyFill="1" applyBorder="1" applyAlignment="1">
      <alignment horizontal="left"/>
    </xf>
    <xf numFmtId="49" fontId="36" fillId="0" borderId="0" xfId="0" applyNumberFormat="1" applyFont="1" applyFill="1" applyBorder="1" applyAlignment="1">
      <alignment horizontal="center" wrapText="1"/>
    </xf>
    <xf numFmtId="0" fontId="5" fillId="3" borderId="0" xfId="0" applyFont="1" applyFill="1" applyBorder="1" applyAlignment="1">
      <alignment horizontal="left" wrapText="1"/>
    </xf>
    <xf numFmtId="0" fontId="12" fillId="0" borderId="0" xfId="0" applyFont="1" applyFill="1" applyBorder="1" applyAlignment="1">
      <alignment horizontal="left" wrapText="1"/>
    </xf>
    <xf numFmtId="0" fontId="0" fillId="0" borderId="0" xfId="0" applyFont="1" applyFill="1" applyBorder="1" applyAlignment="1">
      <alignment horizontal="left" vertical="top" wrapText="1"/>
    </xf>
    <xf numFmtId="0" fontId="2" fillId="2" borderId="0" xfId="0" applyFont="1" applyFill="1" applyBorder="1" applyAlignment="1">
      <alignment horizontal="left"/>
    </xf>
    <xf numFmtId="0" fontId="5" fillId="3" borderId="0" xfId="0" applyFont="1" applyFill="1" applyBorder="1" applyAlignment="1">
      <alignment horizontal="left"/>
    </xf>
    <xf numFmtId="0" fontId="1" fillId="0" borderId="5" xfId="26" applyFont="1" applyFill="1" applyBorder="1" applyAlignment="1">
      <alignment horizontal="left"/>
    </xf>
    <xf numFmtId="0" fontId="16" fillId="0" borderId="0" xfId="0" applyFont="1" applyFill="1" applyBorder="1" applyAlignment="1">
      <alignment horizontal="left" vertical="top" wrapText="1"/>
    </xf>
    <xf numFmtId="0" fontId="0" fillId="0" borderId="0" xfId="0" applyFont="1" applyFill="1" applyBorder="1" applyAlignment="1">
      <alignment horizontal="left" wrapText="1"/>
    </xf>
    <xf numFmtId="0" fontId="1" fillId="0" borderId="0" xfId="0" applyFont="1" applyFill="1" applyBorder="1" applyAlignment="1">
      <alignment horizontal="left" wrapText="1"/>
    </xf>
    <xf numFmtId="49" fontId="10" fillId="0" borderId="0" xfId="24" applyNumberFormat="1" applyFont="1" applyFill="1" applyBorder="1" applyAlignment="1">
      <alignment horizontal="left"/>
    </xf>
    <xf numFmtId="0" fontId="1" fillId="0" borderId="0" xfId="0" applyFont="1" applyFill="1" applyBorder="1" applyAlignment="1">
      <alignment horizontal="left"/>
    </xf>
    <xf numFmtId="0" fontId="8" fillId="0" borderId="14"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8" fillId="0" borderId="14" xfId="0" applyFont="1" applyFill="1" applyBorder="1" applyAlignment="1">
      <alignment horizontal="center"/>
    </xf>
    <xf numFmtId="0" fontId="25" fillId="0" borderId="0" xfId="0" applyFont="1" applyFill="1" applyBorder="1" applyAlignment="1">
      <alignment horizontal="left"/>
    </xf>
    <xf numFmtId="0" fontId="1" fillId="0" borderId="0" xfId="0" applyFont="1" applyFill="1" applyBorder="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xf>
    <xf numFmtId="0" fontId="1" fillId="0" borderId="1" xfId="0" applyFont="1" applyFill="1" applyBorder="1" applyAlignment="1">
      <alignment horizontal="center"/>
    </xf>
    <xf numFmtId="0" fontId="8" fillId="0" borderId="0" xfId="0" applyFont="1" applyFill="1" applyAlignment="1">
      <alignment horizontal="left"/>
    </xf>
    <xf numFmtId="0" fontId="1" fillId="0" borderId="0" xfId="0" applyFont="1" applyFill="1" applyAlignment="1">
      <alignment horizontal="left" vertical="top" wrapText="1"/>
    </xf>
    <xf numFmtId="0" fontId="1" fillId="0" borderId="0" xfId="0" applyFont="1" applyFill="1" applyAlignment="1">
      <alignment horizontal="left" vertical="justify"/>
    </xf>
    <xf numFmtId="0" fontId="2" fillId="3" borderId="0" xfId="0" applyFont="1" applyFill="1" applyBorder="1" applyAlignment="1">
      <alignment horizontal="center"/>
    </xf>
  </cellXfs>
  <cellStyles count="55">
    <cellStyle name="(1.1)" xfId="3"/>
    <cellStyle name="(1.1) 2" xfId="4"/>
    <cellStyle name="Comma" xfId="1" builtinId="3"/>
    <cellStyle name="Comma [00]" xfId="5"/>
    <cellStyle name="Comma [00] 2" xfId="6"/>
    <cellStyle name="Comma [1]" xfId="7"/>
    <cellStyle name="Comma [2]" xfId="8"/>
    <cellStyle name="Comma 2" xfId="9"/>
    <cellStyle name="Currency" xfId="2" builtinId="4"/>
    <cellStyle name="Currency [00]" xfId="10"/>
    <cellStyle name="Currency [00] 2" xfId="11"/>
    <cellStyle name="Currency [2]" xfId="12"/>
    <cellStyle name="Currency 2" xfId="13"/>
    <cellStyle name="Fudged" xfId="14"/>
    <cellStyle name="Fudged Input" xfId="15"/>
    <cellStyle name="Grey" xfId="16"/>
    <cellStyle name="Grey 2" xfId="17"/>
    <cellStyle name="Header1" xfId="18"/>
    <cellStyle name="Header2" xfId="19"/>
    <cellStyle name="Input [yellow]" xfId="20"/>
    <cellStyle name="Input [yellow] 2" xfId="21"/>
    <cellStyle name="Jun" xfId="22"/>
    <cellStyle name="Normal" xfId="0" builtinId="0"/>
    <cellStyle name="Normal - Style1" xfId="23"/>
    <cellStyle name="Normal 10" xfId="48"/>
    <cellStyle name="Normal 11" xfId="49"/>
    <cellStyle name="Normal 12" xfId="50"/>
    <cellStyle name="Normal 13" xfId="51"/>
    <cellStyle name="Normal 14" xfId="52"/>
    <cellStyle name="Normal 15" xfId="53"/>
    <cellStyle name="Normal 2" xfId="24"/>
    <cellStyle name="Normal 2 2" xfId="25"/>
    <cellStyle name="Normal 3" xfId="26"/>
    <cellStyle name="Normal 4" xfId="27"/>
    <cellStyle name="Normal 5" xfId="28"/>
    <cellStyle name="Normal 6" xfId="29"/>
    <cellStyle name="Normal 7" xfId="30"/>
    <cellStyle name="Normal 8" xfId="31"/>
    <cellStyle name="Normal 9" xfId="32"/>
    <cellStyle name="Normal_2001" xfId="54"/>
    <cellStyle name="Normal1" xfId="33"/>
    <cellStyle name="Normal1 2" xfId="34"/>
    <cellStyle name="Note 2" xfId="35"/>
    <cellStyle name="Percent" xfId="47" builtinId="5"/>
    <cellStyle name="Percent [0]" xfId="36"/>
    <cellStyle name="Percent [0] 2" xfId="37"/>
    <cellStyle name="Percent [00]" xfId="38"/>
    <cellStyle name="Percent [00] 2" xfId="39"/>
    <cellStyle name="Percent [1]" xfId="40"/>
    <cellStyle name="Percent [2]" xfId="41"/>
    <cellStyle name="Percent 169" xfId="42"/>
    <cellStyle name="Percent 2" xfId="43"/>
    <cellStyle name="Percent 3" xfId="44"/>
    <cellStyle name="Percent1" xfId="45"/>
    <cellStyle name="Percent1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sidefinance/COMMON/Energy%20A/Reports/PINWST/PinWSt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SofEnergyPg78"/>
      <sheetName val="GenSource98"/>
      <sheetName val="L&amp;R at PkPg76"/>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19"/>
  <sheetViews>
    <sheetView tabSelected="1" zoomScale="120" zoomScaleNormal="120" zoomScaleSheetLayoutView="100" workbookViewId="0"/>
  </sheetViews>
  <sheetFormatPr defaultColWidth="9.140625" defaultRowHeight="12.75"/>
  <cols>
    <col min="1" max="1" width="69" style="820" bestFit="1" customWidth="1"/>
    <col min="2" max="16384" width="9.140625" style="820"/>
  </cols>
  <sheetData>
    <row r="4" spans="1:6" ht="35.25">
      <c r="A4" s="872"/>
      <c r="B4" s="872"/>
      <c r="C4" s="872"/>
      <c r="D4" s="872"/>
      <c r="E4" s="872"/>
      <c r="F4" s="872"/>
    </row>
    <row r="5" spans="1:6" ht="174">
      <c r="A5" s="873">
        <v>2015</v>
      </c>
      <c r="B5" s="873"/>
      <c r="C5" s="873"/>
      <c r="D5" s="873"/>
      <c r="E5" s="873"/>
      <c r="F5" s="873"/>
    </row>
    <row r="6" spans="1:6" ht="35.25">
      <c r="A6" s="874" t="s">
        <v>716</v>
      </c>
      <c r="B6" s="874"/>
      <c r="C6" s="874"/>
      <c r="D6" s="874"/>
      <c r="E6" s="874"/>
      <c r="F6" s="874"/>
    </row>
    <row r="7" spans="1:6" ht="35.25">
      <c r="A7" s="874" t="s">
        <v>717</v>
      </c>
      <c r="B7" s="874"/>
      <c r="C7" s="874"/>
      <c r="D7" s="874"/>
      <c r="E7" s="874"/>
      <c r="F7" s="874"/>
    </row>
    <row r="8" spans="1:6" ht="35.25">
      <c r="A8" s="875"/>
      <c r="B8" s="875"/>
      <c r="C8" s="875"/>
      <c r="D8" s="875"/>
      <c r="E8" s="875"/>
      <c r="F8" s="875"/>
    </row>
    <row r="9" spans="1:6">
      <c r="A9" s="876"/>
      <c r="B9" s="876"/>
      <c r="C9" s="876"/>
      <c r="D9" s="876"/>
      <c r="E9" s="876"/>
      <c r="F9" s="876"/>
    </row>
    <row r="10" spans="1:6" ht="27">
      <c r="A10" s="871" t="s">
        <v>688</v>
      </c>
      <c r="B10" s="871"/>
      <c r="C10" s="871"/>
      <c r="D10" s="871"/>
      <c r="E10" s="871"/>
      <c r="F10" s="871"/>
    </row>
    <row r="11" spans="1:6">
      <c r="A11" s="821"/>
      <c r="B11" s="821"/>
      <c r="C11" s="821"/>
      <c r="D11" s="821"/>
      <c r="E11" s="821"/>
      <c r="F11" s="821"/>
    </row>
    <row r="12" spans="1:6">
      <c r="A12" s="821"/>
      <c r="B12" s="821"/>
      <c r="C12" s="821"/>
      <c r="D12" s="821"/>
      <c r="E12" s="821"/>
      <c r="F12" s="821"/>
    </row>
    <row r="13" spans="1:6">
      <c r="A13" s="821"/>
      <c r="B13" s="821"/>
      <c r="C13" s="821"/>
      <c r="D13" s="821"/>
      <c r="E13" s="821"/>
      <c r="F13" s="821"/>
    </row>
    <row r="14" spans="1:6">
      <c r="A14" s="821"/>
      <c r="B14" s="821"/>
      <c r="C14" s="821"/>
      <c r="D14" s="821"/>
      <c r="E14" s="821"/>
      <c r="F14" s="821"/>
    </row>
    <row r="15" spans="1:6">
      <c r="A15" s="821"/>
      <c r="B15" s="821"/>
      <c r="C15" s="821"/>
      <c r="D15" s="821"/>
      <c r="E15" s="821"/>
      <c r="F15" s="821"/>
    </row>
    <row r="16" spans="1:6">
      <c r="A16" s="821"/>
      <c r="B16" s="821"/>
      <c r="C16" s="821"/>
      <c r="D16" s="821"/>
      <c r="E16" s="821"/>
      <c r="F16" s="821"/>
    </row>
    <row r="17" spans="1:6">
      <c r="A17" s="821"/>
      <c r="B17" s="821"/>
      <c r="C17" s="821"/>
      <c r="D17" s="821"/>
      <c r="E17" s="821"/>
      <c r="F17" s="821"/>
    </row>
    <row r="18" spans="1:6">
      <c r="A18" s="821"/>
      <c r="B18" s="821"/>
      <c r="C18" s="821"/>
      <c r="D18" s="821"/>
      <c r="E18" s="821"/>
      <c r="F18" s="821"/>
    </row>
    <row r="19" spans="1:6">
      <c r="A19" s="821"/>
      <c r="B19" s="821"/>
      <c r="C19" s="821"/>
      <c r="D19" s="821"/>
      <c r="E19" s="821"/>
      <c r="F19" s="821"/>
    </row>
  </sheetData>
  <mergeCells count="7">
    <mergeCell ref="A10:F10"/>
    <mergeCell ref="A4:F4"/>
    <mergeCell ref="A5:F5"/>
    <mergeCell ref="A6:F6"/>
    <mergeCell ref="A7:F7"/>
    <mergeCell ref="A8:F8"/>
    <mergeCell ref="A9:F9"/>
  </mergeCells>
  <printOptions horizontalCentered="1" verticalCentered="1"/>
  <pageMargins left="0.5" right="0.5" top="0.5" bottom="0.5" header="0.25" footer="0.25"/>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Normal="100" zoomScaleSheetLayoutView="100" workbookViewId="0"/>
  </sheetViews>
  <sheetFormatPr defaultColWidth="8.5703125" defaultRowHeight="12.75"/>
  <cols>
    <col min="1" max="1" width="3.7109375" style="7" customWidth="1"/>
    <col min="2" max="2" width="67.7109375" style="7" customWidth="1"/>
    <col min="3" max="3" width="2.7109375" style="7" customWidth="1"/>
    <col min="4" max="4" width="15.7109375" style="40"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8.5703125" style="7"/>
  </cols>
  <sheetData>
    <row r="1" spans="1:16" ht="12.75" customHeight="1">
      <c r="A1" s="1" t="s">
        <v>0</v>
      </c>
      <c r="B1" s="2"/>
      <c r="C1" s="2"/>
      <c r="D1" s="140"/>
      <c r="E1" s="2"/>
      <c r="F1" s="2"/>
      <c r="G1" s="2"/>
      <c r="H1" s="2"/>
      <c r="I1" s="2"/>
      <c r="J1" s="2"/>
      <c r="K1" s="2"/>
      <c r="L1" s="2"/>
      <c r="M1" s="2"/>
    </row>
    <row r="2" spans="1:16" ht="12.75" customHeight="1">
      <c r="N2" s="141"/>
    </row>
    <row r="3" spans="1:16" ht="12.75" customHeight="1">
      <c r="A3" s="96" t="s">
        <v>180</v>
      </c>
      <c r="B3" s="18"/>
      <c r="C3" s="18"/>
      <c r="D3" s="142"/>
      <c r="E3" s="18"/>
      <c r="F3" s="18"/>
      <c r="G3" s="18"/>
      <c r="H3" s="18"/>
      <c r="I3" s="18"/>
      <c r="J3" s="18"/>
      <c r="K3" s="18"/>
      <c r="L3" s="18"/>
      <c r="M3" s="18"/>
    </row>
    <row r="4" spans="1:16" ht="12.75" customHeight="1">
      <c r="A4" s="21" t="s">
        <v>2</v>
      </c>
    </row>
    <row r="5" spans="1:16" ht="12.75" customHeight="1">
      <c r="A5" s="879" t="s">
        <v>161</v>
      </c>
      <c r="B5" s="879"/>
      <c r="D5" s="98">
        <v>2015</v>
      </c>
      <c r="E5" s="36"/>
      <c r="F5" s="66"/>
      <c r="G5" s="99">
        <v>2014</v>
      </c>
      <c r="I5" s="99">
        <v>2013</v>
      </c>
      <c r="K5" s="100">
        <v>2012</v>
      </c>
      <c r="M5" s="100">
        <v>2011</v>
      </c>
      <c r="N5" s="143"/>
      <c r="O5" s="101"/>
    </row>
    <row r="6" spans="1:16">
      <c r="B6" s="28"/>
      <c r="E6" s="36"/>
      <c r="F6" s="66"/>
      <c r="G6" s="102"/>
      <c r="I6" s="66"/>
      <c r="M6" s="24"/>
      <c r="P6" s="95"/>
    </row>
    <row r="7" spans="1:16" ht="12.75" customHeight="1">
      <c r="A7" s="37" t="s">
        <v>40</v>
      </c>
      <c r="E7" s="36"/>
      <c r="F7" s="66"/>
      <c r="G7" s="102"/>
      <c r="I7" s="66"/>
      <c r="M7" s="144"/>
      <c r="O7" s="95"/>
    </row>
    <row r="8" spans="1:16" ht="12.75" customHeight="1">
      <c r="A8" s="37"/>
      <c r="E8" s="36"/>
      <c r="F8" s="66"/>
      <c r="G8" s="102"/>
      <c r="I8" s="66"/>
      <c r="M8" s="24"/>
    </row>
    <row r="9" spans="1:16" ht="12.75" customHeight="1">
      <c r="A9" s="37" t="s">
        <v>41</v>
      </c>
      <c r="E9" s="36"/>
      <c r="F9" s="66"/>
      <c r="G9" s="102"/>
      <c r="I9" s="66"/>
      <c r="P9" s="145"/>
    </row>
    <row r="10" spans="1:16" ht="12.75" customHeight="1">
      <c r="B10" s="84" t="s">
        <v>42</v>
      </c>
      <c r="D10" s="346">
        <v>39488</v>
      </c>
      <c r="E10" s="36"/>
      <c r="F10" s="66"/>
      <c r="G10" s="145">
        <v>7604</v>
      </c>
      <c r="I10" s="145">
        <v>9526</v>
      </c>
      <c r="K10" s="145">
        <v>26202</v>
      </c>
      <c r="M10" s="145">
        <v>33583</v>
      </c>
      <c r="O10" s="145"/>
      <c r="P10" s="111"/>
    </row>
    <row r="11" spans="1:16" ht="12.75" customHeight="1">
      <c r="B11" s="84" t="s">
        <v>43</v>
      </c>
      <c r="D11" s="194">
        <v>274691</v>
      </c>
      <c r="E11" s="213"/>
      <c r="F11" s="124"/>
      <c r="G11" s="51">
        <v>297740</v>
      </c>
      <c r="H11" s="50"/>
      <c r="I11" s="51">
        <v>299904</v>
      </c>
      <c r="J11" s="50"/>
      <c r="K11" s="51">
        <v>277225</v>
      </c>
      <c r="L11" s="50"/>
      <c r="M11" s="51">
        <v>284183</v>
      </c>
      <c r="O11" s="74"/>
      <c r="P11" s="74"/>
    </row>
    <row r="12" spans="1:16" ht="12.75" customHeight="1">
      <c r="B12" s="84" t="s">
        <v>44</v>
      </c>
      <c r="D12" s="194">
        <v>96240</v>
      </c>
      <c r="E12" s="213"/>
      <c r="F12" s="124"/>
      <c r="G12" s="51">
        <v>100533</v>
      </c>
      <c r="H12" s="50"/>
      <c r="I12" s="51">
        <v>96796</v>
      </c>
      <c r="J12" s="50"/>
      <c r="K12" s="51">
        <v>94845</v>
      </c>
      <c r="L12" s="50"/>
      <c r="M12" s="51">
        <v>125239</v>
      </c>
      <c r="O12" s="74"/>
      <c r="P12" s="74"/>
    </row>
    <row r="13" spans="1:16" ht="12.75" customHeight="1">
      <c r="B13" s="84" t="s">
        <v>45</v>
      </c>
      <c r="D13" s="194">
        <v>-3125</v>
      </c>
      <c r="E13" s="213"/>
      <c r="F13" s="124"/>
      <c r="G13" s="51">
        <v>-3094</v>
      </c>
      <c r="H13" s="50"/>
      <c r="I13" s="51">
        <v>-3203</v>
      </c>
      <c r="J13" s="50"/>
      <c r="K13" s="51">
        <v>-3340</v>
      </c>
      <c r="L13" s="50"/>
      <c r="M13" s="51">
        <v>-3748</v>
      </c>
      <c r="O13" s="74"/>
      <c r="P13" s="74"/>
    </row>
    <row r="14" spans="1:16" ht="12.75" customHeight="1">
      <c r="B14" s="84" t="s">
        <v>46</v>
      </c>
      <c r="D14" s="194">
        <v>234234</v>
      </c>
      <c r="E14" s="213"/>
      <c r="F14" s="124"/>
      <c r="G14" s="51">
        <v>218889</v>
      </c>
      <c r="H14" s="50"/>
      <c r="I14" s="51">
        <v>221682</v>
      </c>
      <c r="J14" s="50"/>
      <c r="K14" s="51">
        <v>218096</v>
      </c>
      <c r="L14" s="50"/>
      <c r="M14" s="51">
        <v>204387</v>
      </c>
      <c r="O14" s="74"/>
      <c r="P14" s="74"/>
    </row>
    <row r="15" spans="1:16" ht="12.75" customHeight="1">
      <c r="B15" s="84" t="s">
        <v>47</v>
      </c>
      <c r="D15" s="194">
        <v>45697</v>
      </c>
      <c r="E15" s="213"/>
      <c r="F15" s="124"/>
      <c r="G15" s="51">
        <v>37097</v>
      </c>
      <c r="H15" s="50"/>
      <c r="I15" s="51">
        <v>38028</v>
      </c>
      <c r="J15" s="50"/>
      <c r="K15" s="51">
        <v>31334</v>
      </c>
      <c r="L15" s="50"/>
      <c r="M15" s="51">
        <v>22000</v>
      </c>
      <c r="O15" s="74"/>
      <c r="P15" s="111"/>
    </row>
    <row r="16" spans="1:16" ht="12.75" customHeight="1">
      <c r="B16" s="84" t="s">
        <v>48</v>
      </c>
      <c r="D16" s="195">
        <v>0</v>
      </c>
      <c r="E16" s="213"/>
      <c r="F16" s="124"/>
      <c r="G16" s="111">
        <v>122232</v>
      </c>
      <c r="H16" s="50"/>
      <c r="I16" s="111">
        <v>91152</v>
      </c>
      <c r="J16" s="50"/>
      <c r="K16" s="111">
        <v>152191</v>
      </c>
      <c r="L16" s="50"/>
      <c r="M16" s="111">
        <v>130571</v>
      </c>
      <c r="O16" s="111"/>
      <c r="P16" s="74"/>
    </row>
    <row r="17" spans="1:16" ht="12.75" customHeight="1">
      <c r="B17" s="84" t="s">
        <v>49</v>
      </c>
      <c r="D17" s="195">
        <v>589</v>
      </c>
      <c r="E17" s="213"/>
      <c r="F17" s="124"/>
      <c r="G17" s="111">
        <v>3098</v>
      </c>
      <c r="H17" s="50"/>
      <c r="I17" s="111">
        <v>135517</v>
      </c>
      <c r="J17" s="50"/>
      <c r="K17" s="111">
        <v>2423</v>
      </c>
      <c r="L17" s="50"/>
      <c r="M17" s="111">
        <v>6466</v>
      </c>
      <c r="O17" s="111"/>
      <c r="P17" s="74"/>
    </row>
    <row r="18" spans="1:16" ht="12.75" customHeight="1">
      <c r="B18" s="84" t="s">
        <v>50</v>
      </c>
      <c r="D18" s="194">
        <v>15905</v>
      </c>
      <c r="E18" s="213"/>
      <c r="F18" s="124"/>
      <c r="G18" s="51">
        <v>13785</v>
      </c>
      <c r="H18" s="50"/>
      <c r="I18" s="51">
        <v>17169</v>
      </c>
      <c r="J18" s="50"/>
      <c r="K18" s="51">
        <v>25699</v>
      </c>
      <c r="L18" s="50"/>
      <c r="M18" s="51">
        <v>30264</v>
      </c>
      <c r="O18" s="74"/>
      <c r="P18" s="74"/>
    </row>
    <row r="19" spans="1:16" ht="12.75" customHeight="1">
      <c r="B19" s="84" t="s">
        <v>51</v>
      </c>
      <c r="D19" s="194">
        <v>0</v>
      </c>
      <c r="E19" s="213"/>
      <c r="F19" s="124"/>
      <c r="G19" s="51">
        <v>6926</v>
      </c>
      <c r="H19" s="50"/>
      <c r="I19" s="51">
        <v>20755</v>
      </c>
      <c r="J19" s="50"/>
      <c r="K19" s="51">
        <v>72692</v>
      </c>
      <c r="L19" s="50"/>
      <c r="M19" s="51">
        <v>27549</v>
      </c>
      <c r="O19" s="51"/>
      <c r="P19" s="74"/>
    </row>
    <row r="20" spans="1:16" ht="12.75" customHeight="1">
      <c r="B20" s="84" t="s">
        <v>52</v>
      </c>
      <c r="D20" s="194">
        <v>149555</v>
      </c>
      <c r="E20" s="213"/>
      <c r="F20" s="124"/>
      <c r="G20" s="51">
        <v>129808</v>
      </c>
      <c r="H20" s="50"/>
      <c r="I20" s="51">
        <v>76388</v>
      </c>
      <c r="J20" s="50"/>
      <c r="K20" s="51">
        <v>71257</v>
      </c>
      <c r="L20" s="50"/>
      <c r="M20" s="51">
        <v>69072</v>
      </c>
      <c r="O20" s="74"/>
      <c r="P20" s="74"/>
    </row>
    <row r="21" spans="1:16" ht="12.75" customHeight="1">
      <c r="B21" s="84" t="s">
        <v>53</v>
      </c>
      <c r="D21" s="308">
        <v>37242</v>
      </c>
      <c r="E21" s="213"/>
      <c r="F21" s="124"/>
      <c r="G21" s="51">
        <v>38817</v>
      </c>
      <c r="H21" s="50"/>
      <c r="I21" s="113">
        <v>39895</v>
      </c>
      <c r="J21" s="50"/>
      <c r="K21" s="51">
        <v>37102</v>
      </c>
      <c r="L21" s="50"/>
      <c r="M21" s="113">
        <f>26632+272</f>
        <v>26904</v>
      </c>
      <c r="O21" s="51"/>
      <c r="P21" s="51"/>
    </row>
    <row r="22" spans="1:16" ht="12.75" customHeight="1">
      <c r="B22" s="42" t="s">
        <v>54</v>
      </c>
      <c r="D22" s="306">
        <f>SUM(D10:D21)</f>
        <v>890516</v>
      </c>
      <c r="E22" s="213"/>
      <c r="F22" s="124"/>
      <c r="G22" s="110">
        <f>SUM(G10:G21)</f>
        <v>973435</v>
      </c>
      <c r="H22" s="50"/>
      <c r="I22" s="110">
        <f>SUM(I10:I21)</f>
        <v>1043609</v>
      </c>
      <c r="J22" s="50"/>
      <c r="K22" s="110">
        <f>SUM(K10:K21)</f>
        <v>1005726</v>
      </c>
      <c r="L22" s="50"/>
      <c r="M22" s="110">
        <f>SUM(M10:M21)</f>
        <v>956470</v>
      </c>
      <c r="O22" s="51"/>
    </row>
    <row r="23" spans="1:16" ht="12.75" customHeight="1">
      <c r="D23" s="214"/>
      <c r="E23" s="36"/>
      <c r="F23" s="66"/>
      <c r="G23" s="124"/>
      <c r="I23" s="124"/>
      <c r="K23" s="50"/>
      <c r="M23" s="50"/>
      <c r="O23" s="50"/>
    </row>
    <row r="24" spans="1:16" ht="12.75" customHeight="1">
      <c r="A24" s="37" t="s">
        <v>56</v>
      </c>
      <c r="D24" s="22"/>
      <c r="E24" s="36"/>
      <c r="F24" s="66"/>
      <c r="I24" s="66"/>
      <c r="P24" s="74"/>
    </row>
    <row r="25" spans="1:16" ht="12.75" customHeight="1">
      <c r="B25" s="84" t="s">
        <v>50</v>
      </c>
      <c r="D25" s="194">
        <v>12106</v>
      </c>
      <c r="E25" s="213"/>
      <c r="F25" s="124"/>
      <c r="G25" s="51">
        <v>17620</v>
      </c>
      <c r="H25" s="50"/>
      <c r="I25" s="51">
        <v>23815</v>
      </c>
      <c r="J25" s="50"/>
      <c r="K25" s="51">
        <v>35891</v>
      </c>
      <c r="L25" s="50"/>
      <c r="M25" s="51">
        <v>49322</v>
      </c>
      <c r="O25" s="74"/>
      <c r="P25" s="74"/>
    </row>
    <row r="26" spans="1:16" ht="12.75" customHeight="1">
      <c r="B26" s="84" t="s">
        <v>57</v>
      </c>
      <c r="D26" s="194">
        <v>735196</v>
      </c>
      <c r="E26" s="213"/>
      <c r="F26" s="124"/>
      <c r="G26" s="51">
        <v>713866</v>
      </c>
      <c r="H26" s="50"/>
      <c r="I26" s="51">
        <v>642007</v>
      </c>
      <c r="J26" s="50"/>
      <c r="K26" s="51">
        <v>570625</v>
      </c>
      <c r="L26" s="50"/>
      <c r="M26" s="51">
        <v>513733</v>
      </c>
      <c r="O26" s="74"/>
      <c r="P26" s="74"/>
    </row>
    <row r="27" spans="1:16" ht="12.75" customHeight="1">
      <c r="B27" s="84" t="s">
        <v>58</v>
      </c>
      <c r="D27" s="308">
        <v>52518</v>
      </c>
      <c r="E27" s="213"/>
      <c r="F27" s="124"/>
      <c r="G27" s="51">
        <v>54047</v>
      </c>
      <c r="H27" s="50"/>
      <c r="I27" s="113">
        <v>60875</v>
      </c>
      <c r="J27" s="50"/>
      <c r="K27" s="51">
        <v>62694</v>
      </c>
      <c r="L27" s="50"/>
      <c r="M27" s="113">
        <v>64588</v>
      </c>
      <c r="O27" s="74"/>
      <c r="P27" s="148"/>
    </row>
    <row r="28" spans="1:16" ht="12.75" customHeight="1">
      <c r="B28" s="42" t="s">
        <v>59</v>
      </c>
      <c r="D28" s="352">
        <f>SUM(D25:D27)</f>
        <v>799820</v>
      </c>
      <c r="E28" s="213"/>
      <c r="F28" s="124"/>
      <c r="G28" s="149">
        <f>SUM(G25:G27)</f>
        <v>785533</v>
      </c>
      <c r="H28" s="50"/>
      <c r="I28" s="149">
        <f>SUM(I25:I27)</f>
        <v>726697</v>
      </c>
      <c r="J28" s="50"/>
      <c r="K28" s="149">
        <f>SUM(K25:K27)</f>
        <v>669210</v>
      </c>
      <c r="L28" s="50"/>
      <c r="M28" s="149">
        <f>SUM(M25:M27)</f>
        <v>627643</v>
      </c>
      <c r="O28" s="148"/>
    </row>
    <row r="29" spans="1:16" ht="12.75" customHeight="1">
      <c r="D29" s="214"/>
      <c r="E29" s="213"/>
      <c r="F29" s="124"/>
      <c r="G29" s="124"/>
      <c r="H29" s="50"/>
      <c r="I29" s="124"/>
      <c r="J29" s="50"/>
      <c r="K29" s="50"/>
      <c r="L29" s="50"/>
      <c r="M29" s="50"/>
    </row>
    <row r="30" spans="1:16" ht="12.75" customHeight="1">
      <c r="A30" s="37" t="s">
        <v>60</v>
      </c>
      <c r="D30" s="214"/>
      <c r="E30" s="213"/>
      <c r="F30" s="124"/>
      <c r="G30" s="124"/>
      <c r="H30" s="50"/>
      <c r="I30" s="124"/>
      <c r="J30" s="50"/>
      <c r="K30" s="50"/>
      <c r="L30" s="50"/>
      <c r="M30" s="50"/>
      <c r="P30" s="74"/>
    </row>
    <row r="31" spans="1:16" ht="12.75" customHeight="1">
      <c r="B31" s="84" t="s">
        <v>61</v>
      </c>
      <c r="D31" s="194">
        <v>16222232</v>
      </c>
      <c r="E31" s="213"/>
      <c r="F31" s="124"/>
      <c r="G31" s="51">
        <v>15543063</v>
      </c>
      <c r="H31" s="50"/>
      <c r="I31" s="51">
        <v>15200464</v>
      </c>
      <c r="J31" s="50"/>
      <c r="K31" s="51">
        <v>14346367</v>
      </c>
      <c r="L31" s="50"/>
      <c r="M31" s="51">
        <v>13753971</v>
      </c>
      <c r="O31" s="74"/>
      <c r="P31" s="74"/>
    </row>
    <row r="32" spans="1:16" ht="12.75" customHeight="1">
      <c r="B32" s="84" t="s">
        <v>62</v>
      </c>
      <c r="D32" s="308">
        <v>-5594094</v>
      </c>
      <c r="E32" s="213"/>
      <c r="F32" s="124"/>
      <c r="G32" s="113">
        <v>-5397751</v>
      </c>
      <c r="H32" s="50"/>
      <c r="I32" s="113">
        <v>-5300219</v>
      </c>
      <c r="J32" s="50"/>
      <c r="K32" s="113">
        <v>-4929613</v>
      </c>
      <c r="L32" s="50"/>
      <c r="M32" s="113">
        <v>-4709991</v>
      </c>
      <c r="O32" s="74"/>
      <c r="P32" s="51"/>
    </row>
    <row r="33" spans="1:16" ht="12.75" customHeight="1">
      <c r="B33" s="42" t="s">
        <v>181</v>
      </c>
      <c r="D33" s="194">
        <f>SUM(D31:D32)</f>
        <v>10628138</v>
      </c>
      <c r="E33" s="213"/>
      <c r="F33" s="124"/>
      <c r="G33" s="51">
        <f>SUM(G31:G32)</f>
        <v>10145312</v>
      </c>
      <c r="H33" s="50"/>
      <c r="I33" s="51">
        <f>SUM(I31:I32)</f>
        <v>9900245</v>
      </c>
      <c r="J33" s="50"/>
      <c r="K33" s="51">
        <f>+K31+K32</f>
        <v>9416754</v>
      </c>
      <c r="L33" s="50"/>
      <c r="M33" s="51">
        <f>+M31+M32</f>
        <v>9043980</v>
      </c>
      <c r="O33" s="51"/>
      <c r="P33" s="74"/>
    </row>
    <row r="34" spans="1:16" ht="12.75" customHeight="1">
      <c r="B34" s="84" t="s">
        <v>64</v>
      </c>
      <c r="D34" s="194">
        <v>816307</v>
      </c>
      <c r="E34" s="213"/>
      <c r="F34" s="124"/>
      <c r="G34" s="51">
        <v>682807</v>
      </c>
      <c r="H34" s="50"/>
      <c r="I34" s="51">
        <v>581369</v>
      </c>
      <c r="J34" s="50"/>
      <c r="K34" s="51">
        <v>565716</v>
      </c>
      <c r="L34" s="50"/>
      <c r="M34" s="51">
        <v>496745</v>
      </c>
      <c r="O34" s="74"/>
      <c r="P34" s="74"/>
    </row>
    <row r="35" spans="1:16" ht="12.75" customHeight="1">
      <c r="B35" s="84" t="s">
        <v>65</v>
      </c>
      <c r="D35" s="194">
        <v>117385</v>
      </c>
      <c r="E35" s="213"/>
      <c r="F35" s="124"/>
      <c r="G35" s="51">
        <v>121255</v>
      </c>
      <c r="H35" s="50"/>
      <c r="I35" s="51">
        <v>125125</v>
      </c>
      <c r="J35" s="50"/>
      <c r="K35" s="51">
        <v>128995</v>
      </c>
      <c r="L35" s="50"/>
      <c r="M35" s="51">
        <v>132864</v>
      </c>
      <c r="O35" s="74"/>
      <c r="P35" s="74"/>
    </row>
    <row r="36" spans="1:16" ht="12.75" customHeight="1">
      <c r="B36" s="84" t="s">
        <v>66</v>
      </c>
      <c r="C36" s="63"/>
      <c r="D36" s="194">
        <v>123975</v>
      </c>
      <c r="E36" s="860"/>
      <c r="F36" s="861"/>
      <c r="G36" s="51">
        <v>119755</v>
      </c>
      <c r="H36" s="862"/>
      <c r="I36" s="51">
        <v>157689</v>
      </c>
      <c r="J36" s="862"/>
      <c r="K36" s="51">
        <v>162150</v>
      </c>
      <c r="L36" s="862"/>
      <c r="M36" s="51">
        <v>170571</v>
      </c>
      <c r="O36" s="74"/>
      <c r="P36" s="74"/>
    </row>
    <row r="37" spans="1:16" ht="12.75" customHeight="1">
      <c r="B37" s="84" t="s">
        <v>182</v>
      </c>
      <c r="D37" s="308">
        <v>123139</v>
      </c>
      <c r="E37" s="213"/>
      <c r="F37" s="124"/>
      <c r="G37" s="51">
        <v>125201</v>
      </c>
      <c r="H37" s="50"/>
      <c r="I37" s="113">
        <f>124557-21860</f>
        <v>102697</v>
      </c>
      <c r="J37" s="50"/>
      <c r="K37" s="51">
        <v>122778</v>
      </c>
      <c r="L37" s="50"/>
      <c r="M37" s="113">
        <v>118098</v>
      </c>
      <c r="O37" s="74"/>
      <c r="P37" s="51"/>
    </row>
    <row r="38" spans="1:16" ht="12.75" customHeight="1">
      <c r="B38" s="42" t="s">
        <v>68</v>
      </c>
      <c r="D38" s="306">
        <f>SUM(D33:D37)</f>
        <v>11808944</v>
      </c>
      <c r="E38" s="213"/>
      <c r="F38" s="124"/>
      <c r="G38" s="110">
        <f>SUM(G33:G37)</f>
        <v>11194330</v>
      </c>
      <c r="H38" s="50"/>
      <c r="I38" s="110">
        <f>SUM(I33:I37)</f>
        <v>10867125</v>
      </c>
      <c r="J38" s="50"/>
      <c r="K38" s="110">
        <f>SUM(K33:K37)</f>
        <v>10396393</v>
      </c>
      <c r="L38" s="50"/>
      <c r="M38" s="110">
        <f>SUM(M33:M37)</f>
        <v>9962258</v>
      </c>
      <c r="O38" s="51"/>
    </row>
    <row r="39" spans="1:16" ht="12.75" customHeight="1">
      <c r="D39" s="214"/>
      <c r="E39" s="213"/>
      <c r="F39" s="124"/>
      <c r="G39" s="124"/>
      <c r="H39" s="50"/>
      <c r="I39" s="124"/>
      <c r="J39" s="50"/>
      <c r="K39" s="50"/>
      <c r="L39" s="50"/>
      <c r="M39" s="50"/>
    </row>
    <row r="40" spans="1:16" ht="12.75" customHeight="1">
      <c r="A40" s="37" t="s">
        <v>69</v>
      </c>
      <c r="D40" s="214"/>
      <c r="E40" s="213"/>
      <c r="F40" s="124"/>
      <c r="G40" s="124"/>
      <c r="H40" s="50"/>
      <c r="I40" s="124"/>
      <c r="J40" s="50"/>
      <c r="K40" s="50"/>
      <c r="L40" s="50"/>
      <c r="M40" s="50"/>
      <c r="P40" s="74"/>
    </row>
    <row r="41" spans="1:16" ht="12.75" customHeight="1">
      <c r="B41" s="7" t="s">
        <v>52</v>
      </c>
      <c r="D41" s="194">
        <v>1214146</v>
      </c>
      <c r="E41" s="213"/>
      <c r="F41" s="124"/>
      <c r="G41" s="51">
        <v>1054087</v>
      </c>
      <c r="H41" s="50"/>
      <c r="I41" s="51">
        <v>711712</v>
      </c>
      <c r="J41" s="50"/>
      <c r="K41" s="51">
        <v>1099900</v>
      </c>
      <c r="L41" s="50"/>
      <c r="M41" s="51">
        <v>1352079</v>
      </c>
      <c r="O41" s="74"/>
      <c r="P41" s="150"/>
    </row>
    <row r="42" spans="1:16" ht="12.75" customHeight="1">
      <c r="B42" s="66" t="s">
        <v>72</v>
      </c>
      <c r="D42" s="194">
        <v>185997</v>
      </c>
      <c r="E42" s="213"/>
      <c r="F42" s="124"/>
      <c r="G42" s="51">
        <v>152290</v>
      </c>
      <c r="H42" s="50"/>
      <c r="I42" s="51">
        <v>0</v>
      </c>
      <c r="J42" s="50"/>
      <c r="K42" s="51">
        <v>0</v>
      </c>
      <c r="L42" s="50"/>
      <c r="M42" s="51">
        <v>0</v>
      </c>
      <c r="O42" s="51"/>
      <c r="P42" s="150"/>
    </row>
    <row r="43" spans="1:16" ht="12.75" customHeight="1">
      <c r="B43" s="7" t="s">
        <v>49</v>
      </c>
      <c r="D43" s="194">
        <v>0</v>
      </c>
      <c r="E43" s="213"/>
      <c r="F43" s="124"/>
      <c r="G43" s="51">
        <v>0</v>
      </c>
      <c r="H43" s="50"/>
      <c r="I43" s="51">
        <v>0</v>
      </c>
      <c r="J43" s="50"/>
      <c r="K43" s="51">
        <v>70389</v>
      </c>
      <c r="L43" s="50"/>
      <c r="M43" s="51">
        <v>68633</v>
      </c>
      <c r="O43" s="74"/>
      <c r="P43" s="51"/>
    </row>
    <row r="44" spans="1:16" ht="12.75" customHeight="1">
      <c r="B44" s="84" t="s">
        <v>104</v>
      </c>
      <c r="D44" s="368">
        <v>128835</v>
      </c>
      <c r="E44" s="213"/>
      <c r="F44" s="124"/>
      <c r="G44" s="230">
        <f>153857-24642</f>
        <v>129215</v>
      </c>
      <c r="H44" s="50"/>
      <c r="I44" s="231">
        <v>137683</v>
      </c>
      <c r="J44" s="50"/>
      <c r="K44" s="230">
        <f>137997-22492</f>
        <v>115505</v>
      </c>
      <c r="L44" s="50"/>
      <c r="M44" s="231">
        <f>143935-21181</f>
        <v>122754</v>
      </c>
      <c r="N44" s="84"/>
      <c r="O44" s="150"/>
    </row>
    <row r="45" spans="1:16" ht="12.75" customHeight="1">
      <c r="B45" s="42" t="s">
        <v>74</v>
      </c>
      <c r="D45" s="308">
        <f>SUM(D41:D44)</f>
        <v>1528978</v>
      </c>
      <c r="E45" s="213"/>
      <c r="F45" s="124"/>
      <c r="G45" s="110">
        <f>SUM(G41:G44)</f>
        <v>1335592</v>
      </c>
      <c r="H45" s="50"/>
      <c r="I45" s="113">
        <f>SUM(I41:I44)</f>
        <v>849395</v>
      </c>
      <c r="J45" s="50"/>
      <c r="K45" s="110">
        <f>SUM(K41:K44)</f>
        <v>1285794</v>
      </c>
      <c r="L45" s="50"/>
      <c r="M45" s="113">
        <f>SUM(M41:M44)</f>
        <v>1543466</v>
      </c>
      <c r="O45" s="51"/>
      <c r="P45" s="68"/>
    </row>
    <row r="46" spans="1:16" ht="12.75" customHeight="1">
      <c r="D46" s="22"/>
      <c r="E46" s="36"/>
      <c r="F46" s="66"/>
      <c r="I46" s="66"/>
    </row>
    <row r="47" spans="1:16" ht="12.75" customHeight="1" thickBot="1">
      <c r="A47" s="37" t="s">
        <v>75</v>
      </c>
      <c r="D47" s="353">
        <f>D45+D38+D28+D22</f>
        <v>15028258</v>
      </c>
      <c r="E47" s="36"/>
      <c r="F47" s="66"/>
      <c r="G47" s="151">
        <f>G45+G38+G28+G22</f>
        <v>14288890</v>
      </c>
      <c r="I47" s="151">
        <f>I45+I38+I28+I22</f>
        <v>13486826</v>
      </c>
      <c r="K47" s="151">
        <f>K45+K38+K28+K22</f>
        <v>13357123</v>
      </c>
      <c r="M47" s="151">
        <f>M45+M38+M28+M22</f>
        <v>13089837</v>
      </c>
      <c r="O47" s="68"/>
    </row>
    <row r="48" spans="1:16" ht="6.75" customHeight="1" thickTop="1"/>
    <row r="49" spans="1:12">
      <c r="A49" s="54" t="s">
        <v>728</v>
      </c>
    </row>
    <row r="50" spans="1:12">
      <c r="B50" s="22"/>
      <c r="L50" s="22"/>
    </row>
    <row r="52" spans="1:12">
      <c r="B52" s="22"/>
      <c r="C52" s="63"/>
      <c r="D52" s="152"/>
      <c r="E52" s="63"/>
      <c r="F52" s="63"/>
      <c r="G52" s="139"/>
      <c r="H52" s="63"/>
      <c r="I52" s="63"/>
      <c r="J52" s="63"/>
      <c r="L52" s="22"/>
    </row>
    <row r="54" spans="1:12">
      <c r="B54" s="22"/>
      <c r="L54" s="22"/>
    </row>
    <row r="60" spans="1:12">
      <c r="B60" s="22"/>
      <c r="L60" s="22"/>
    </row>
    <row r="70" spans="3:10">
      <c r="C70" s="63"/>
      <c r="D70" s="152"/>
      <c r="E70" s="63"/>
      <c r="F70" s="63"/>
      <c r="G70" s="139"/>
      <c r="H70" s="63"/>
      <c r="I70" s="63"/>
      <c r="J70" s="63"/>
    </row>
  </sheetData>
  <mergeCells count="1">
    <mergeCell ref="A5:B5"/>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zoomScaleSheetLayoutView="100" workbookViewId="0"/>
  </sheetViews>
  <sheetFormatPr defaultColWidth="8.5703125" defaultRowHeight="12.75"/>
  <cols>
    <col min="1" max="1" width="3.7109375" style="7" customWidth="1"/>
    <col min="2" max="2" width="67.7109375" style="7" customWidth="1"/>
    <col min="3" max="3" width="2.7109375" style="22" customWidth="1"/>
    <col min="4" max="4" width="15.7109375" style="40" customWidth="1"/>
    <col min="5" max="6" width="1.7109375" style="7" customWidth="1"/>
    <col min="7" max="7" width="15.7109375" style="66" customWidth="1"/>
    <col min="8" max="8" width="2.7109375" style="22"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8.5703125" style="7"/>
  </cols>
  <sheetData>
    <row r="1" spans="1:15" ht="12.75" customHeight="1">
      <c r="A1" s="1" t="s">
        <v>0</v>
      </c>
      <c r="B1" s="153"/>
      <c r="C1" s="55"/>
      <c r="D1" s="154"/>
      <c r="E1" s="153"/>
      <c r="F1" s="153"/>
      <c r="G1" s="153"/>
      <c r="H1" s="55"/>
      <c r="I1" s="153"/>
      <c r="J1" s="153"/>
      <c r="K1" s="153"/>
      <c r="L1" s="55"/>
      <c r="M1" s="153"/>
    </row>
    <row r="2" spans="1:15" ht="12.75" customHeight="1"/>
    <row r="3" spans="1:15" ht="12.75" customHeight="1">
      <c r="A3" s="14" t="s">
        <v>180</v>
      </c>
      <c r="B3" s="18"/>
      <c r="C3" s="16"/>
      <c r="D3" s="142"/>
      <c r="E3" s="18"/>
      <c r="F3" s="18"/>
      <c r="G3" s="18"/>
      <c r="H3" s="16"/>
      <c r="I3" s="18"/>
      <c r="J3" s="18"/>
      <c r="K3" s="18"/>
      <c r="L3" s="16"/>
      <c r="M3" s="18"/>
    </row>
    <row r="4" spans="1:15" ht="12.75" customHeight="1">
      <c r="A4" s="21" t="s">
        <v>2</v>
      </c>
      <c r="L4" s="22"/>
    </row>
    <row r="5" spans="1:15" ht="12.75" customHeight="1">
      <c r="A5" s="879" t="s">
        <v>161</v>
      </c>
      <c r="B5" s="879"/>
      <c r="D5" s="98">
        <v>2015</v>
      </c>
      <c r="E5" s="36"/>
      <c r="F5" s="66"/>
      <c r="G5" s="99">
        <v>2014</v>
      </c>
      <c r="H5" s="7"/>
      <c r="I5" s="99">
        <v>2013</v>
      </c>
      <c r="J5" s="22"/>
      <c r="K5" s="100">
        <v>2012</v>
      </c>
      <c r="M5" s="100">
        <v>2011</v>
      </c>
      <c r="N5" s="143"/>
      <c r="O5" s="101"/>
    </row>
    <row r="6" spans="1:15">
      <c r="B6" s="28"/>
      <c r="D6" s="66"/>
      <c r="E6" s="36"/>
      <c r="F6" s="66"/>
      <c r="G6" s="102"/>
      <c r="H6" s="7"/>
      <c r="I6" s="66"/>
      <c r="J6" s="22"/>
      <c r="M6" s="24"/>
    </row>
    <row r="7" spans="1:15" ht="12.75" customHeight="1">
      <c r="A7" s="37" t="s">
        <v>82</v>
      </c>
      <c r="D7" s="66"/>
      <c r="E7" s="36"/>
      <c r="F7" s="66"/>
      <c r="G7" s="102"/>
      <c r="H7" s="7"/>
      <c r="I7" s="66"/>
      <c r="J7" s="22"/>
      <c r="M7" s="144"/>
      <c r="O7" s="95"/>
    </row>
    <row r="8" spans="1:15" ht="12.75" customHeight="1">
      <c r="A8" s="37"/>
      <c r="D8" s="66"/>
      <c r="E8" s="36"/>
      <c r="F8" s="66"/>
      <c r="G8" s="102"/>
      <c r="H8" s="7"/>
      <c r="I8" s="66"/>
      <c r="J8" s="22"/>
    </row>
    <row r="9" spans="1:15" ht="12.75" customHeight="1">
      <c r="A9" s="37" t="s">
        <v>83</v>
      </c>
      <c r="D9" s="66"/>
      <c r="E9" s="36"/>
      <c r="F9" s="66"/>
      <c r="G9" s="102"/>
      <c r="H9" s="7"/>
      <c r="I9" s="66"/>
      <c r="J9" s="22"/>
    </row>
    <row r="10" spans="1:15" ht="12.75" customHeight="1">
      <c r="B10" s="7" t="s">
        <v>84</v>
      </c>
      <c r="D10" s="198">
        <v>297480</v>
      </c>
      <c r="E10" s="36"/>
      <c r="F10" s="66"/>
      <c r="G10" s="106">
        <v>295211</v>
      </c>
      <c r="H10" s="7"/>
      <c r="I10" s="106">
        <v>284516</v>
      </c>
      <c r="J10" s="22"/>
      <c r="K10" s="106">
        <v>221312</v>
      </c>
      <c r="M10" s="106">
        <v>326987</v>
      </c>
      <c r="O10" s="106"/>
    </row>
    <row r="11" spans="1:15" ht="12.75" customHeight="1">
      <c r="B11" s="7" t="s">
        <v>85</v>
      </c>
      <c r="D11" s="194">
        <v>138600</v>
      </c>
      <c r="E11" s="213"/>
      <c r="F11" s="124"/>
      <c r="G11" s="51">
        <v>140613</v>
      </c>
      <c r="H11" s="50"/>
      <c r="I11" s="51">
        <v>130998</v>
      </c>
      <c r="J11" s="214"/>
      <c r="K11" s="51">
        <v>124939</v>
      </c>
      <c r="L11" s="50"/>
      <c r="M11" s="51">
        <v>120289</v>
      </c>
      <c r="O11" s="74"/>
    </row>
    <row r="12" spans="1:15" ht="12.75" customHeight="1">
      <c r="B12" s="7" t="s">
        <v>86</v>
      </c>
      <c r="D12" s="194">
        <v>56305</v>
      </c>
      <c r="E12" s="213"/>
      <c r="F12" s="124"/>
      <c r="G12" s="51">
        <v>52603</v>
      </c>
      <c r="H12" s="50"/>
      <c r="I12" s="51">
        <v>48351</v>
      </c>
      <c r="J12" s="214"/>
      <c r="K12" s="51">
        <v>49380</v>
      </c>
      <c r="L12" s="50"/>
      <c r="M12" s="51">
        <v>54872</v>
      </c>
      <c r="O12" s="74"/>
    </row>
    <row r="13" spans="1:15" ht="12.75" customHeight="1">
      <c r="B13" s="7" t="s">
        <v>87</v>
      </c>
      <c r="D13" s="194">
        <v>69363</v>
      </c>
      <c r="E13" s="213"/>
      <c r="F13" s="124"/>
      <c r="G13" s="51">
        <v>65790</v>
      </c>
      <c r="H13" s="50"/>
      <c r="I13" s="51">
        <v>62528</v>
      </c>
      <c r="J13" s="214"/>
      <c r="K13" s="51">
        <v>59789</v>
      </c>
      <c r="L13" s="50"/>
      <c r="M13" s="51">
        <v>0</v>
      </c>
      <c r="N13" s="50"/>
      <c r="O13" s="51"/>
    </row>
    <row r="14" spans="1:15" ht="12.75" customHeight="1">
      <c r="B14" s="7" t="s">
        <v>88</v>
      </c>
      <c r="D14" s="194">
        <v>0</v>
      </c>
      <c r="E14" s="213"/>
      <c r="F14" s="124"/>
      <c r="G14" s="51">
        <v>147400</v>
      </c>
      <c r="H14" s="50"/>
      <c r="I14" s="51">
        <v>153125</v>
      </c>
      <c r="J14" s="214"/>
      <c r="K14" s="51">
        <v>92175</v>
      </c>
      <c r="L14" s="50"/>
      <c r="M14" s="51">
        <v>0</v>
      </c>
      <c r="O14" s="74"/>
    </row>
    <row r="15" spans="1:15" ht="12.75" customHeight="1">
      <c r="B15" s="7" t="s">
        <v>89</v>
      </c>
      <c r="D15" s="194">
        <v>357580</v>
      </c>
      <c r="E15" s="213"/>
      <c r="F15" s="124"/>
      <c r="G15" s="51">
        <v>383570</v>
      </c>
      <c r="H15" s="50"/>
      <c r="I15" s="51">
        <v>540424</v>
      </c>
      <c r="J15" s="214"/>
      <c r="K15" s="51">
        <v>122828</v>
      </c>
      <c r="L15" s="50"/>
      <c r="M15" s="51">
        <v>477435</v>
      </c>
      <c r="O15" s="74"/>
    </row>
    <row r="16" spans="1:15" ht="12.75" customHeight="1">
      <c r="B16" s="7" t="s">
        <v>90</v>
      </c>
      <c r="D16" s="194">
        <v>73073</v>
      </c>
      <c r="E16" s="213"/>
      <c r="F16" s="124"/>
      <c r="G16" s="51">
        <v>72307</v>
      </c>
      <c r="H16" s="50"/>
      <c r="I16" s="51">
        <v>76101</v>
      </c>
      <c r="J16" s="214"/>
      <c r="K16" s="51">
        <v>79689</v>
      </c>
      <c r="L16" s="50"/>
      <c r="M16" s="51">
        <v>72176</v>
      </c>
      <c r="O16" s="74"/>
    </row>
    <row r="17" spans="1:15" ht="12.75" hidden="1" customHeight="1">
      <c r="B17" s="7" t="s">
        <v>48</v>
      </c>
      <c r="D17" s="195">
        <v>0</v>
      </c>
      <c r="E17" s="213"/>
      <c r="F17" s="124"/>
      <c r="G17" s="111">
        <v>0</v>
      </c>
      <c r="H17" s="50"/>
      <c r="I17" s="111">
        <v>0</v>
      </c>
      <c r="J17" s="214"/>
      <c r="K17" s="111">
        <v>0</v>
      </c>
      <c r="L17" s="50"/>
      <c r="M17" s="111">
        <v>0</v>
      </c>
      <c r="O17" s="111"/>
    </row>
    <row r="18" spans="1:15" ht="12.75" customHeight="1">
      <c r="B18" s="7" t="s">
        <v>91</v>
      </c>
      <c r="D18" s="194">
        <v>77716</v>
      </c>
      <c r="E18" s="213"/>
      <c r="F18" s="124"/>
      <c r="G18" s="51">
        <v>59676</v>
      </c>
      <c r="H18" s="50"/>
      <c r="I18" s="51">
        <v>31892</v>
      </c>
      <c r="J18" s="214"/>
      <c r="K18" s="51">
        <v>73741</v>
      </c>
      <c r="L18" s="50"/>
      <c r="M18" s="51">
        <v>53968</v>
      </c>
      <c r="O18" s="74"/>
    </row>
    <row r="19" spans="1:15" ht="12.75" customHeight="1">
      <c r="B19" s="7" t="s">
        <v>98</v>
      </c>
      <c r="D19" s="194">
        <v>28573</v>
      </c>
      <c r="E19" s="213"/>
      <c r="F19" s="124"/>
      <c r="G19" s="51">
        <v>32462</v>
      </c>
      <c r="H19" s="50"/>
      <c r="I19" s="51">
        <v>32896</v>
      </c>
      <c r="J19" s="214"/>
      <c r="K19" s="51">
        <v>0</v>
      </c>
      <c r="L19" s="50"/>
      <c r="M19" s="51">
        <v>0</v>
      </c>
      <c r="O19" s="51"/>
    </row>
    <row r="20" spans="1:15" ht="12.75" customHeight="1">
      <c r="B20" s="7" t="s">
        <v>183</v>
      </c>
      <c r="D20" s="194">
        <v>9688</v>
      </c>
      <c r="E20" s="213"/>
      <c r="F20" s="124"/>
      <c r="G20" s="51">
        <v>0</v>
      </c>
      <c r="H20" s="50"/>
      <c r="I20" s="51">
        <v>0</v>
      </c>
      <c r="J20" s="214"/>
      <c r="K20" s="51">
        <v>0</v>
      </c>
      <c r="L20" s="50"/>
      <c r="M20" s="51">
        <v>0</v>
      </c>
      <c r="O20" s="74"/>
    </row>
    <row r="21" spans="1:15" ht="12.75" customHeight="1">
      <c r="B21" s="7" t="s">
        <v>184</v>
      </c>
      <c r="D21" s="194">
        <v>136078</v>
      </c>
      <c r="E21" s="213"/>
      <c r="F21" s="124"/>
      <c r="G21" s="51">
        <v>130549</v>
      </c>
      <c r="H21" s="50"/>
      <c r="I21" s="51">
        <v>99273</v>
      </c>
      <c r="J21" s="214"/>
      <c r="K21" s="51">
        <v>88116</v>
      </c>
      <c r="L21" s="50"/>
      <c r="M21" s="51">
        <v>88362</v>
      </c>
      <c r="O21" s="74"/>
    </row>
    <row r="22" spans="1:15" ht="12.75" customHeight="1">
      <c r="B22" s="7" t="s">
        <v>94</v>
      </c>
      <c r="D22" s="308">
        <v>197861</v>
      </c>
      <c r="E22" s="213"/>
      <c r="F22" s="124"/>
      <c r="G22" s="113">
        <v>178962</v>
      </c>
      <c r="H22" s="50"/>
      <c r="I22" s="113">
        <v>158540</v>
      </c>
      <c r="J22" s="214"/>
      <c r="K22" s="51">
        <v>171573</v>
      </c>
      <c r="L22" s="50"/>
      <c r="M22" s="113">
        <v>148616</v>
      </c>
      <c r="O22" s="74"/>
    </row>
    <row r="23" spans="1:15" ht="12.75" customHeight="1">
      <c r="B23" s="42" t="s">
        <v>95</v>
      </c>
      <c r="D23" s="306">
        <f>SUM(D10:D22)</f>
        <v>1442317</v>
      </c>
      <c r="E23" s="213"/>
      <c r="F23" s="124"/>
      <c r="G23" s="110">
        <f>SUM(G10:G22)</f>
        <v>1559143</v>
      </c>
      <c r="H23" s="50"/>
      <c r="I23" s="110">
        <f>SUM(I10:I22)</f>
        <v>1618644</v>
      </c>
      <c r="J23" s="214"/>
      <c r="K23" s="110">
        <f>SUM(K10:K22)</f>
        <v>1083542</v>
      </c>
      <c r="L23" s="50"/>
      <c r="M23" s="110">
        <f>SUM(M10:M22)</f>
        <v>1342705</v>
      </c>
      <c r="O23" s="74"/>
    </row>
    <row r="24" spans="1:15" ht="12.75" customHeight="1">
      <c r="D24" s="214"/>
      <c r="E24" s="213"/>
      <c r="F24" s="124"/>
      <c r="G24" s="124"/>
      <c r="H24" s="50"/>
      <c r="I24" s="124"/>
      <c r="J24" s="214"/>
      <c r="K24" s="50"/>
      <c r="L24" s="50"/>
      <c r="M24" s="50"/>
    </row>
    <row r="25" spans="1:15" ht="12.75" customHeight="1">
      <c r="A25" s="37" t="s">
        <v>96</v>
      </c>
      <c r="D25" s="306">
        <v>3462391</v>
      </c>
      <c r="E25" s="213"/>
      <c r="F25" s="124"/>
      <c r="G25" s="110">
        <f>3031215-24642</f>
        <v>3006573</v>
      </c>
      <c r="H25" s="50"/>
      <c r="I25" s="110">
        <f>2796465-21860</f>
        <v>2774605</v>
      </c>
      <c r="J25" s="214"/>
      <c r="K25" s="110">
        <f>3199088-22492</f>
        <v>3176596</v>
      </c>
      <c r="L25" s="50"/>
      <c r="M25" s="110">
        <f>3019054-21181</f>
        <v>2997873</v>
      </c>
      <c r="O25" s="74"/>
    </row>
    <row r="26" spans="1:15" ht="12.75" customHeight="1">
      <c r="A26" s="37"/>
      <c r="D26" s="214"/>
      <c r="E26" s="213"/>
      <c r="F26" s="124"/>
      <c r="G26" s="124"/>
      <c r="H26" s="50"/>
      <c r="I26" s="124"/>
      <c r="J26" s="214"/>
      <c r="K26" s="50"/>
      <c r="L26" s="50"/>
      <c r="M26" s="50"/>
    </row>
    <row r="27" spans="1:15" ht="12.75" customHeight="1">
      <c r="A27" s="37" t="s">
        <v>97</v>
      </c>
      <c r="D27" s="214"/>
      <c r="E27" s="213"/>
      <c r="F27" s="124"/>
      <c r="G27" s="124"/>
      <c r="H27" s="50"/>
      <c r="I27" s="124"/>
      <c r="J27" s="214"/>
      <c r="K27" s="50"/>
      <c r="L27" s="50"/>
      <c r="M27" s="50"/>
    </row>
    <row r="28" spans="1:15" ht="12.75" customHeight="1">
      <c r="B28" s="7" t="s">
        <v>48</v>
      </c>
      <c r="D28" s="194">
        <v>2723425</v>
      </c>
      <c r="E28" s="213"/>
      <c r="F28" s="124"/>
      <c r="G28" s="51">
        <v>2582636</v>
      </c>
      <c r="H28" s="50"/>
      <c r="I28" s="51">
        <v>2351882</v>
      </c>
      <c r="J28" s="214"/>
      <c r="K28" s="51">
        <v>2151371</v>
      </c>
      <c r="L28" s="50"/>
      <c r="M28" s="51">
        <v>1925388</v>
      </c>
      <c r="O28" s="74"/>
    </row>
    <row r="29" spans="1:15" ht="12.75" customHeight="1">
      <c r="B29" s="7" t="s">
        <v>93</v>
      </c>
      <c r="D29" s="194">
        <v>994152</v>
      </c>
      <c r="E29" s="213"/>
      <c r="F29" s="124"/>
      <c r="G29" s="51">
        <v>1051196</v>
      </c>
      <c r="H29" s="50"/>
      <c r="I29" s="51">
        <v>801297</v>
      </c>
      <c r="J29" s="214"/>
      <c r="K29" s="51">
        <v>759201</v>
      </c>
      <c r="L29" s="50"/>
      <c r="M29" s="51">
        <v>737332</v>
      </c>
      <c r="O29" s="74"/>
    </row>
    <row r="30" spans="1:15" ht="12.75" customHeight="1">
      <c r="B30" s="7" t="s">
        <v>98</v>
      </c>
      <c r="D30" s="194">
        <v>415003</v>
      </c>
      <c r="E30" s="213"/>
      <c r="F30" s="124"/>
      <c r="G30" s="51">
        <v>358288</v>
      </c>
      <c r="H30" s="50"/>
      <c r="I30" s="51">
        <v>313833</v>
      </c>
      <c r="J30" s="214"/>
      <c r="K30" s="51">
        <v>357097</v>
      </c>
      <c r="L30" s="50"/>
      <c r="M30" s="51">
        <v>279643</v>
      </c>
      <c r="O30" s="74"/>
    </row>
    <row r="31" spans="1:15" ht="12.75" customHeight="1">
      <c r="B31" s="7" t="s">
        <v>99</v>
      </c>
      <c r="D31" s="194">
        <v>480998</v>
      </c>
      <c r="E31" s="213"/>
      <c r="F31" s="124"/>
      <c r="G31" s="51">
        <v>453736</v>
      </c>
      <c r="H31" s="50"/>
      <c r="I31" s="51">
        <v>513628</v>
      </c>
      <c r="J31" s="214"/>
      <c r="K31" s="51">
        <v>1058755</v>
      </c>
      <c r="L31" s="50"/>
      <c r="M31" s="51">
        <v>1268910</v>
      </c>
      <c r="O31" s="74"/>
    </row>
    <row r="32" spans="1:15" ht="12.75" customHeight="1">
      <c r="A32" s="44"/>
      <c r="B32" s="7" t="s">
        <v>91</v>
      </c>
      <c r="D32" s="194">
        <v>89973</v>
      </c>
      <c r="E32" s="213"/>
      <c r="F32" s="124"/>
      <c r="G32" s="51">
        <v>50602</v>
      </c>
      <c r="H32" s="50"/>
      <c r="I32" s="51">
        <v>70315</v>
      </c>
      <c r="J32" s="214"/>
      <c r="K32" s="51">
        <v>85264</v>
      </c>
      <c r="L32" s="50"/>
      <c r="M32" s="51">
        <v>82495</v>
      </c>
      <c r="O32" s="74"/>
    </row>
    <row r="33" spans="1:15" ht="12.75" customHeight="1">
      <c r="A33" s="44"/>
      <c r="B33" s="7" t="s">
        <v>100</v>
      </c>
      <c r="D33" s="194">
        <v>115609</v>
      </c>
      <c r="E33" s="213"/>
      <c r="F33" s="124"/>
      <c r="G33" s="51">
        <v>123052</v>
      </c>
      <c r="H33" s="50"/>
      <c r="I33" s="51">
        <v>114480</v>
      </c>
      <c r="J33" s="214"/>
      <c r="K33" s="51">
        <v>109359</v>
      </c>
      <c r="L33" s="50"/>
      <c r="M33" s="51">
        <v>116805</v>
      </c>
      <c r="O33" s="74"/>
    </row>
    <row r="34" spans="1:15" ht="12.75" customHeight="1">
      <c r="A34" s="44"/>
      <c r="B34" s="7" t="s">
        <v>101</v>
      </c>
      <c r="D34" s="194">
        <v>201984</v>
      </c>
      <c r="E34" s="213"/>
      <c r="F34" s="124"/>
      <c r="G34" s="51">
        <v>198292</v>
      </c>
      <c r="H34" s="50"/>
      <c r="I34" s="51">
        <v>207453</v>
      </c>
      <c r="J34" s="214"/>
      <c r="K34" s="51">
        <v>118860</v>
      </c>
      <c r="L34" s="50"/>
      <c r="M34" s="51">
        <v>117896</v>
      </c>
      <c r="O34" s="74"/>
    </row>
    <row r="35" spans="1:15" ht="12.75" customHeight="1">
      <c r="A35" s="44"/>
      <c r="B35" s="66" t="s">
        <v>102</v>
      </c>
      <c r="D35" s="194">
        <v>187080</v>
      </c>
      <c r="E35" s="213"/>
      <c r="F35" s="124"/>
      <c r="G35" s="51">
        <v>178607</v>
      </c>
      <c r="H35" s="50"/>
      <c r="I35" s="51">
        <v>152361</v>
      </c>
      <c r="J35" s="214"/>
      <c r="K35" s="51">
        <v>99819</v>
      </c>
      <c r="L35" s="50"/>
      <c r="M35" s="51">
        <v>0</v>
      </c>
      <c r="O35" s="51"/>
    </row>
    <row r="36" spans="1:15" ht="12.75" customHeight="1">
      <c r="A36" s="44"/>
      <c r="B36" s="7" t="s">
        <v>103</v>
      </c>
      <c r="D36" s="194">
        <v>9524</v>
      </c>
      <c r="E36" s="213"/>
      <c r="F36" s="124"/>
      <c r="G36" s="51">
        <v>19377</v>
      </c>
      <c r="H36" s="50"/>
      <c r="I36" s="51">
        <v>42209</v>
      </c>
      <c r="J36" s="214"/>
      <c r="K36" s="51">
        <v>71135</v>
      </c>
      <c r="L36" s="50"/>
      <c r="M36" s="51">
        <v>72270</v>
      </c>
      <c r="O36" s="74"/>
    </row>
    <row r="37" spans="1:15" ht="12.75" customHeight="1">
      <c r="B37" s="7" t="s">
        <v>104</v>
      </c>
      <c r="D37" s="308">
        <v>186345</v>
      </c>
      <c r="E37" s="213"/>
      <c r="F37" s="124"/>
      <c r="G37" s="113">
        <v>188286</v>
      </c>
      <c r="H37" s="50"/>
      <c r="I37" s="113">
        <v>185659</v>
      </c>
      <c r="J37" s="214"/>
      <c r="K37" s="51">
        <v>183835</v>
      </c>
      <c r="L37" s="50"/>
      <c r="M37" s="113">
        <v>217934</v>
      </c>
      <c r="O37" s="74"/>
    </row>
    <row r="38" spans="1:15" ht="12.75" customHeight="1">
      <c r="B38" s="42" t="s">
        <v>105</v>
      </c>
      <c r="D38" s="306">
        <f>SUM(D28:D37)</f>
        <v>5404093</v>
      </c>
      <c r="E38" s="213"/>
      <c r="F38" s="124"/>
      <c r="G38" s="110">
        <f>SUM(G28:G37)</f>
        <v>5204072</v>
      </c>
      <c r="H38" s="50"/>
      <c r="I38" s="110">
        <f>SUM(I28:I37)</f>
        <v>4753117</v>
      </c>
      <c r="J38" s="214"/>
      <c r="K38" s="110">
        <f>SUM(K27:K37)</f>
        <v>4994696</v>
      </c>
      <c r="L38" s="50"/>
      <c r="M38" s="110">
        <f>SUM(M27:M37)</f>
        <v>4818673</v>
      </c>
      <c r="O38" s="74"/>
    </row>
    <row r="39" spans="1:15" ht="12.75" customHeight="1">
      <c r="D39" s="214"/>
      <c r="E39" s="213"/>
      <c r="F39" s="124"/>
      <c r="G39" s="124"/>
      <c r="H39" s="50"/>
      <c r="I39" s="124"/>
      <c r="J39" s="214"/>
      <c r="K39" s="50"/>
      <c r="L39" s="50"/>
      <c r="M39" s="50"/>
    </row>
    <row r="40" spans="1:15" ht="12.75" customHeight="1">
      <c r="A40" s="37" t="s">
        <v>185</v>
      </c>
      <c r="C40" s="156"/>
      <c r="D40" s="214"/>
      <c r="E40" s="860"/>
      <c r="F40" s="861"/>
      <c r="G40" s="124"/>
      <c r="H40" s="862"/>
      <c r="I40" s="124"/>
      <c r="J40" s="863"/>
      <c r="K40" s="50"/>
      <c r="L40" s="862"/>
      <c r="M40" s="50"/>
    </row>
    <row r="41" spans="1:15" ht="12.75" customHeight="1">
      <c r="B41" s="7" t="s">
        <v>107</v>
      </c>
      <c r="D41" s="194">
        <v>2541668</v>
      </c>
      <c r="E41" s="213"/>
      <c r="F41" s="124"/>
      <c r="G41" s="51">
        <v>2512970</v>
      </c>
      <c r="H41" s="50"/>
      <c r="I41" s="51">
        <v>2491558</v>
      </c>
      <c r="J41" s="214"/>
      <c r="K41" s="51">
        <v>2466923</v>
      </c>
      <c r="L41" s="50"/>
      <c r="M41" s="51">
        <v>2444247</v>
      </c>
      <c r="O41" s="51"/>
    </row>
    <row r="42" spans="1:15" ht="12.75" customHeight="1">
      <c r="B42" s="7" t="s">
        <v>108</v>
      </c>
      <c r="D42" s="308">
        <v>-5806</v>
      </c>
      <c r="E42" s="213"/>
      <c r="F42" s="124"/>
      <c r="G42" s="113">
        <v>-3401</v>
      </c>
      <c r="H42" s="50"/>
      <c r="I42" s="113">
        <v>-4308</v>
      </c>
      <c r="J42" s="214"/>
      <c r="K42" s="51">
        <v>-4211</v>
      </c>
      <c r="L42" s="50"/>
      <c r="M42" s="113">
        <v>-4717</v>
      </c>
      <c r="O42" s="51"/>
    </row>
    <row r="43" spans="1:15" ht="12.75" customHeight="1">
      <c r="B43" s="42" t="s">
        <v>186</v>
      </c>
      <c r="D43" s="306">
        <f>SUM(D41:D42)</f>
        <v>2535862</v>
      </c>
      <c r="E43" s="213"/>
      <c r="F43" s="124"/>
      <c r="G43" s="110">
        <f>SUM(G41:G42)</f>
        <v>2509569</v>
      </c>
      <c r="H43" s="50"/>
      <c r="I43" s="110">
        <f>SUM(I41:I42)</f>
        <v>2487250</v>
      </c>
      <c r="J43" s="214"/>
      <c r="K43" s="110">
        <f>SUM(K41:K42)</f>
        <v>2462712</v>
      </c>
      <c r="L43" s="50"/>
      <c r="M43" s="110">
        <f>SUM(M41:M42)</f>
        <v>2439530</v>
      </c>
      <c r="O43" s="74"/>
    </row>
    <row r="44" spans="1:15" ht="12.75" customHeight="1">
      <c r="B44" s="7" t="s">
        <v>110</v>
      </c>
      <c r="D44" s="864">
        <v>2092803</v>
      </c>
      <c r="E44" s="213"/>
      <c r="F44" s="124"/>
      <c r="G44" s="865">
        <v>1926065</v>
      </c>
      <c r="H44" s="50"/>
      <c r="I44" s="865">
        <v>1785273</v>
      </c>
      <c r="J44" s="214"/>
      <c r="K44" s="865">
        <v>1624102</v>
      </c>
      <c r="L44" s="50"/>
      <c r="M44" s="865">
        <v>1534483</v>
      </c>
      <c r="O44" s="150"/>
    </row>
    <row r="45" spans="1:15" ht="12.75" customHeight="1">
      <c r="B45" s="7" t="s">
        <v>187</v>
      </c>
      <c r="D45" s="866"/>
      <c r="E45" s="213"/>
      <c r="F45" s="124"/>
      <c r="G45" s="340"/>
      <c r="H45" s="50"/>
      <c r="I45" s="340"/>
      <c r="J45" s="214"/>
      <c r="K45" s="322"/>
      <c r="L45" s="50"/>
      <c r="M45" s="322"/>
      <c r="O45" s="65"/>
    </row>
    <row r="46" spans="1:15" ht="12.75" customHeight="1">
      <c r="B46" s="42" t="s">
        <v>112</v>
      </c>
      <c r="D46" s="195">
        <v>-37593</v>
      </c>
      <c r="E46" s="213"/>
      <c r="F46" s="124"/>
      <c r="G46" s="111">
        <v>-57756</v>
      </c>
      <c r="H46" s="50"/>
      <c r="I46" s="111">
        <v>-54995</v>
      </c>
      <c r="J46" s="214"/>
      <c r="K46" s="111">
        <v>-64416</v>
      </c>
      <c r="L46" s="50"/>
      <c r="M46" s="111">
        <v>-65447</v>
      </c>
      <c r="O46" s="158"/>
    </row>
    <row r="47" spans="1:15" ht="12.75" customHeight="1">
      <c r="B47" s="42" t="s">
        <v>113</v>
      </c>
      <c r="D47" s="337">
        <v>-7155</v>
      </c>
      <c r="E47" s="213"/>
      <c r="F47" s="124"/>
      <c r="G47" s="202">
        <v>-10385</v>
      </c>
      <c r="H47" s="50"/>
      <c r="I47" s="202">
        <v>-23058</v>
      </c>
      <c r="J47" s="214"/>
      <c r="K47" s="111">
        <v>-49592</v>
      </c>
      <c r="L47" s="50"/>
      <c r="M47" s="202">
        <v>-86716</v>
      </c>
      <c r="N47" s="65"/>
      <c r="O47" s="158"/>
    </row>
    <row r="48" spans="1:15" ht="12.75" customHeight="1">
      <c r="B48" s="42" t="s">
        <v>188</v>
      </c>
      <c r="D48" s="306">
        <f>SUM(D46:D47)</f>
        <v>-44748</v>
      </c>
      <c r="E48" s="213"/>
      <c r="F48" s="124"/>
      <c r="G48" s="110">
        <f>SUM(G46:G47)</f>
        <v>-68141</v>
      </c>
      <c r="H48" s="50"/>
      <c r="I48" s="110">
        <f>SUM(I46:I47)</f>
        <v>-78053</v>
      </c>
      <c r="J48" s="214"/>
      <c r="K48" s="110">
        <f>SUM(K46:K47)</f>
        <v>-114008</v>
      </c>
      <c r="L48" s="50"/>
      <c r="M48" s="110">
        <f>SUM(M46:M47)</f>
        <v>-152163</v>
      </c>
      <c r="N48" s="65"/>
      <c r="O48" s="74"/>
    </row>
    <row r="49" spans="1:15" ht="12.75" customHeight="1">
      <c r="B49" s="7" t="s">
        <v>115</v>
      </c>
      <c r="D49" s="342">
        <f>D48+D44+D43</f>
        <v>4583917</v>
      </c>
      <c r="E49" s="213"/>
      <c r="F49" s="124"/>
      <c r="G49" s="341">
        <f>G48+G44+G43</f>
        <v>4367493</v>
      </c>
      <c r="H49" s="50"/>
      <c r="I49" s="341">
        <f>I48+I44+I43</f>
        <v>4194470</v>
      </c>
      <c r="J49" s="214"/>
      <c r="K49" s="50">
        <f>K43+K44+K48</f>
        <v>3972806</v>
      </c>
      <c r="L49" s="50"/>
      <c r="M49" s="867">
        <f>M43+M44+M48</f>
        <v>3821850</v>
      </c>
      <c r="O49" s="89"/>
    </row>
    <row r="50" spans="1:15" ht="12.75" customHeight="1">
      <c r="B50" s="7" t="s">
        <v>116</v>
      </c>
      <c r="D50" s="337">
        <v>135540</v>
      </c>
      <c r="E50" s="213"/>
      <c r="F50" s="124"/>
      <c r="G50" s="202">
        <v>151609</v>
      </c>
      <c r="H50" s="50"/>
      <c r="I50" s="202">
        <v>145990</v>
      </c>
      <c r="J50" s="214"/>
      <c r="K50" s="111">
        <v>129483</v>
      </c>
      <c r="L50" s="50"/>
      <c r="M50" s="202">
        <v>108736</v>
      </c>
      <c r="O50" s="158"/>
    </row>
    <row r="51" spans="1:15" ht="12.75" customHeight="1">
      <c r="B51" s="42" t="s">
        <v>117</v>
      </c>
      <c r="D51" s="306">
        <f>+D49+D50</f>
        <v>4719457</v>
      </c>
      <c r="E51" s="213"/>
      <c r="F51" s="124"/>
      <c r="G51" s="110">
        <f>+G49+G50</f>
        <v>4519102</v>
      </c>
      <c r="H51" s="50"/>
      <c r="I51" s="110">
        <f>+I49+I50</f>
        <v>4340460</v>
      </c>
      <c r="J51" s="214"/>
      <c r="K51" s="110">
        <f>SUM(K49:K50)</f>
        <v>4102289</v>
      </c>
      <c r="L51" s="50"/>
      <c r="M51" s="110">
        <f>SUM(M49:M50)</f>
        <v>3930586</v>
      </c>
      <c r="O51" s="74"/>
    </row>
    <row r="52" spans="1:15" ht="12.75" customHeight="1">
      <c r="D52" s="194"/>
      <c r="E52" s="36"/>
      <c r="F52" s="66"/>
      <c r="G52" s="51"/>
      <c r="H52" s="7"/>
      <c r="I52" s="51"/>
      <c r="J52" s="22"/>
      <c r="K52" s="51"/>
      <c r="M52" s="51"/>
      <c r="O52" s="51"/>
    </row>
    <row r="53" spans="1:15" ht="12.75" customHeight="1" thickBot="1">
      <c r="A53" s="37" t="s">
        <v>118</v>
      </c>
      <c r="D53" s="313">
        <f>+D51+D38+D25+D23</f>
        <v>15028258</v>
      </c>
      <c r="E53" s="36"/>
      <c r="F53" s="66"/>
      <c r="G53" s="159">
        <f>+G51+G38+G25+G23</f>
        <v>14288890</v>
      </c>
      <c r="H53" s="7"/>
      <c r="I53" s="159">
        <f>+I51+I38+I25+I23</f>
        <v>13486826</v>
      </c>
      <c r="J53" s="22"/>
      <c r="K53" s="159">
        <f>+K51+K38+K25+K23</f>
        <v>13357123</v>
      </c>
      <c r="M53" s="159">
        <f>+M51+M38+M25+M23</f>
        <v>13089837</v>
      </c>
      <c r="O53" s="106"/>
    </row>
    <row r="54" spans="1:15" ht="6.75" customHeight="1" thickTop="1">
      <c r="B54" s="22"/>
    </row>
    <row r="55" spans="1:15">
      <c r="A55" s="54" t="s">
        <v>728</v>
      </c>
      <c r="C55" s="156"/>
      <c r="D55" s="152"/>
      <c r="E55" s="63"/>
      <c r="F55" s="63"/>
      <c r="G55" s="139"/>
      <c r="H55" s="156"/>
      <c r="I55" s="63"/>
      <c r="J55" s="63"/>
    </row>
    <row r="56" spans="1:15">
      <c r="B56" s="22"/>
      <c r="K56" s="38"/>
      <c r="L56" s="22"/>
      <c r="M56" s="38"/>
    </row>
    <row r="58" spans="1:15">
      <c r="B58" s="22"/>
      <c r="L58" s="22"/>
    </row>
    <row r="64" spans="1:15">
      <c r="B64" s="22"/>
      <c r="L64" s="22"/>
    </row>
    <row r="73" spans="3:10">
      <c r="C73" s="156"/>
      <c r="D73" s="152"/>
      <c r="E73" s="63"/>
      <c r="F73" s="63"/>
      <c r="G73" s="139"/>
      <c r="H73" s="156"/>
      <c r="I73" s="63"/>
      <c r="J73" s="63"/>
    </row>
  </sheetData>
  <mergeCells count="1">
    <mergeCell ref="A5:B5"/>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Normal="100" zoomScaleSheetLayoutView="100" workbookViewId="0"/>
  </sheetViews>
  <sheetFormatPr defaultColWidth="5.7109375" defaultRowHeight="12.75"/>
  <cols>
    <col min="1" max="1" width="3.7109375" style="7" customWidth="1"/>
    <col min="2" max="2" width="67.7109375" style="7" customWidth="1"/>
    <col min="3" max="3" width="2.7109375" style="7" customWidth="1"/>
    <col min="4" max="4" width="15.7109375" style="87"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4" width="12" style="7" customWidth="1"/>
    <col min="15" max="15" width="5.7109375" style="7" customWidth="1"/>
    <col min="16" max="16" width="10.7109375" style="7" customWidth="1"/>
    <col min="17" max="16384" width="5.7109375" style="7"/>
  </cols>
  <sheetData>
    <row r="1" spans="1:16" ht="12.75" customHeight="1">
      <c r="A1" s="1" t="s">
        <v>0</v>
      </c>
      <c r="B1" s="2"/>
      <c r="C1" s="2"/>
      <c r="D1" s="160"/>
      <c r="E1" s="2"/>
      <c r="F1" s="2"/>
      <c r="G1" s="2"/>
      <c r="H1" s="2"/>
      <c r="I1" s="2"/>
      <c r="J1" s="2"/>
      <c r="K1" s="2"/>
      <c r="L1" s="3"/>
      <c r="M1" s="2"/>
    </row>
    <row r="2" spans="1:16" ht="12.75" customHeight="1"/>
    <row r="3" spans="1:16" ht="12.75" customHeight="1">
      <c r="A3" s="14" t="s">
        <v>189</v>
      </c>
      <c r="B3" s="18"/>
      <c r="C3" s="18"/>
      <c r="D3" s="161"/>
      <c r="E3" s="18"/>
      <c r="F3" s="18"/>
      <c r="G3" s="18"/>
      <c r="H3" s="18"/>
      <c r="I3" s="18"/>
      <c r="J3" s="18"/>
      <c r="K3" s="18"/>
      <c r="L3" s="16"/>
      <c r="M3" s="18"/>
    </row>
    <row r="4" spans="1:16" ht="12.75" customHeight="1">
      <c r="A4" s="21" t="s">
        <v>2</v>
      </c>
      <c r="L4" s="22"/>
    </row>
    <row r="5" spans="1:16" ht="12.75" customHeight="1">
      <c r="A5" s="27" t="s">
        <v>161</v>
      </c>
      <c r="B5" s="143"/>
      <c r="D5" s="98">
        <v>2015</v>
      </c>
      <c r="E5" s="36"/>
      <c r="F5" s="66"/>
      <c r="G5" s="99">
        <v>2014</v>
      </c>
      <c r="I5" s="99">
        <v>2013</v>
      </c>
      <c r="K5" s="100">
        <v>2012</v>
      </c>
      <c r="M5" s="100">
        <v>2011</v>
      </c>
      <c r="O5" s="101"/>
    </row>
    <row r="6" spans="1:16">
      <c r="B6" s="28"/>
      <c r="D6" s="22"/>
      <c r="E6" s="36"/>
      <c r="F6" s="66"/>
      <c r="G6" s="102"/>
      <c r="I6" s="66"/>
    </row>
    <row r="7" spans="1:16" ht="12.75" customHeight="1">
      <c r="A7" s="37" t="s">
        <v>121</v>
      </c>
      <c r="D7" s="22"/>
      <c r="E7" s="36"/>
      <c r="F7" s="66"/>
      <c r="G7" s="102"/>
      <c r="I7" s="66"/>
      <c r="N7" s="22"/>
    </row>
    <row r="8" spans="1:16" ht="12.75" customHeight="1">
      <c r="A8" s="7" t="s">
        <v>122</v>
      </c>
      <c r="D8" s="346">
        <v>456190</v>
      </c>
      <c r="E8" s="36"/>
      <c r="F8" s="66"/>
      <c r="G8" s="145">
        <v>423696</v>
      </c>
      <c r="I8" s="145">
        <v>439966</v>
      </c>
      <c r="K8" s="145">
        <v>413164</v>
      </c>
      <c r="M8" s="145">
        <v>366940</v>
      </c>
      <c r="O8" s="145"/>
      <c r="P8" s="162"/>
    </row>
    <row r="9" spans="1:16">
      <c r="A9" s="888" t="s">
        <v>190</v>
      </c>
      <c r="B9" s="889"/>
      <c r="D9" s="347"/>
      <c r="E9" s="36"/>
      <c r="F9" s="66"/>
      <c r="G9" s="163"/>
      <c r="I9" s="163"/>
      <c r="K9" s="164"/>
      <c r="M9" s="164"/>
      <c r="N9" s="91"/>
      <c r="O9" s="165"/>
      <c r="P9" s="166"/>
    </row>
    <row r="10" spans="1:16" ht="12.75" customHeight="1">
      <c r="A10" s="91"/>
      <c r="B10" s="7" t="s">
        <v>191</v>
      </c>
      <c r="D10" s="357">
        <v>0</v>
      </c>
      <c r="E10" s="213"/>
      <c r="F10" s="124"/>
      <c r="G10" s="167">
        <v>0</v>
      </c>
      <c r="H10" s="50"/>
      <c r="I10" s="167">
        <v>0</v>
      </c>
      <c r="J10" s="50"/>
      <c r="K10" s="167">
        <v>0</v>
      </c>
      <c r="L10" s="50"/>
      <c r="M10" s="167">
        <v>-10404</v>
      </c>
      <c r="N10" s="91"/>
      <c r="O10" s="111"/>
      <c r="P10" s="166"/>
    </row>
    <row r="11" spans="1:16" ht="12.75" customHeight="1">
      <c r="B11" s="7" t="s">
        <v>123</v>
      </c>
      <c r="D11" s="357">
        <v>571664</v>
      </c>
      <c r="E11" s="213"/>
      <c r="F11" s="124"/>
      <c r="G11" s="167">
        <v>496487</v>
      </c>
      <c r="H11" s="50"/>
      <c r="I11" s="167">
        <v>492322</v>
      </c>
      <c r="J11" s="50"/>
      <c r="K11" s="167">
        <v>481262</v>
      </c>
      <c r="L11" s="50"/>
      <c r="M11" s="167">
        <v>493784</v>
      </c>
      <c r="O11" s="111"/>
      <c r="P11" s="112"/>
    </row>
    <row r="12" spans="1:16" ht="12.75" customHeight="1">
      <c r="B12" s="7" t="s">
        <v>124</v>
      </c>
      <c r="D12" s="357">
        <v>14997</v>
      </c>
      <c r="E12" s="213"/>
      <c r="F12" s="124"/>
      <c r="G12" s="167">
        <v>-26927</v>
      </c>
      <c r="H12" s="50"/>
      <c r="I12" s="167">
        <v>21678</v>
      </c>
      <c r="J12" s="50"/>
      <c r="K12" s="167">
        <v>71573</v>
      </c>
      <c r="L12" s="50"/>
      <c r="M12" s="167">
        <v>69166</v>
      </c>
      <c r="O12" s="111"/>
      <c r="P12" s="112"/>
    </row>
    <row r="13" spans="1:16" ht="12.75" customHeight="1">
      <c r="B13" s="7" t="s">
        <v>125</v>
      </c>
      <c r="D13" s="357">
        <v>1617</v>
      </c>
      <c r="E13" s="213"/>
      <c r="F13" s="124"/>
      <c r="G13" s="167">
        <v>40757</v>
      </c>
      <c r="H13" s="50"/>
      <c r="I13" s="167">
        <v>31190</v>
      </c>
      <c r="J13" s="50"/>
      <c r="K13" s="167">
        <v>-116716</v>
      </c>
      <c r="L13" s="50"/>
      <c r="M13" s="167">
        <v>-155157</v>
      </c>
      <c r="O13" s="111"/>
      <c r="P13" s="112"/>
    </row>
    <row r="14" spans="1:16" ht="12.75" customHeight="1">
      <c r="B14" s="7" t="s">
        <v>22</v>
      </c>
      <c r="D14" s="307">
        <v>-35215</v>
      </c>
      <c r="E14" s="213"/>
      <c r="F14" s="124"/>
      <c r="G14" s="112">
        <v>-30790</v>
      </c>
      <c r="H14" s="50"/>
      <c r="I14" s="112">
        <v>-25581</v>
      </c>
      <c r="J14" s="50"/>
      <c r="K14" s="112">
        <v>-22436</v>
      </c>
      <c r="L14" s="50"/>
      <c r="M14" s="112">
        <v>-23707</v>
      </c>
      <c r="O14" s="74"/>
      <c r="P14" s="112"/>
    </row>
    <row r="15" spans="1:16" ht="12.75" customHeight="1">
      <c r="B15" s="7" t="s">
        <v>48</v>
      </c>
      <c r="D15" s="307">
        <v>236819</v>
      </c>
      <c r="E15" s="213"/>
      <c r="F15" s="124"/>
      <c r="G15" s="112">
        <v>159023</v>
      </c>
      <c r="H15" s="50"/>
      <c r="I15" s="112">
        <v>249296</v>
      </c>
      <c r="J15" s="50"/>
      <c r="K15" s="112">
        <v>187023</v>
      </c>
      <c r="L15" s="50"/>
      <c r="M15" s="112">
        <v>117952</v>
      </c>
      <c r="O15" s="74"/>
      <c r="P15" s="112"/>
    </row>
    <row r="16" spans="1:16" ht="12.75" customHeight="1">
      <c r="B16" s="7" t="s">
        <v>102</v>
      </c>
      <c r="D16" s="307">
        <v>8473</v>
      </c>
      <c r="E16" s="213"/>
      <c r="F16" s="124"/>
      <c r="G16" s="112">
        <v>26246</v>
      </c>
      <c r="H16" s="50"/>
      <c r="I16" s="112">
        <v>52542</v>
      </c>
      <c r="J16" s="50"/>
      <c r="K16" s="112">
        <v>41579</v>
      </c>
      <c r="L16" s="50"/>
      <c r="M16" s="112">
        <v>58240</v>
      </c>
      <c r="O16" s="51"/>
      <c r="P16" s="112"/>
    </row>
    <row r="17" spans="1:16" ht="12.75" customHeight="1">
      <c r="B17" s="7" t="s">
        <v>126</v>
      </c>
      <c r="D17" s="307">
        <v>-381</v>
      </c>
      <c r="E17" s="213"/>
      <c r="F17" s="124"/>
      <c r="G17" s="112">
        <v>339</v>
      </c>
      <c r="H17" s="50"/>
      <c r="I17" s="112">
        <v>534</v>
      </c>
      <c r="J17" s="50"/>
      <c r="K17" s="112">
        <v>-749</v>
      </c>
      <c r="L17" s="50"/>
      <c r="M17" s="112">
        <v>4064</v>
      </c>
      <c r="O17" s="74"/>
      <c r="P17" s="167"/>
    </row>
    <row r="18" spans="1:16" ht="12.75" customHeight="1">
      <c r="B18" s="7" t="s">
        <v>127</v>
      </c>
      <c r="D18" s="214"/>
      <c r="E18" s="213"/>
      <c r="F18" s="124"/>
      <c r="G18" s="124"/>
      <c r="H18" s="50"/>
      <c r="I18" s="124"/>
      <c r="J18" s="50"/>
      <c r="K18" s="50"/>
      <c r="L18" s="50"/>
      <c r="M18" s="50"/>
      <c r="P18" s="112"/>
    </row>
    <row r="19" spans="1:16" ht="12.75" customHeight="1">
      <c r="B19" s="235" t="s">
        <v>128</v>
      </c>
      <c r="D19" s="194">
        <v>-22219</v>
      </c>
      <c r="E19" s="213"/>
      <c r="F19" s="124"/>
      <c r="G19" s="51">
        <v>-52672</v>
      </c>
      <c r="H19" s="50"/>
      <c r="I19" s="51">
        <v>-44991</v>
      </c>
      <c r="J19" s="50"/>
      <c r="K19" s="51">
        <v>14587</v>
      </c>
      <c r="L19" s="50"/>
      <c r="M19" s="51">
        <v>40626</v>
      </c>
      <c r="O19" s="51"/>
      <c r="P19" s="112"/>
    </row>
    <row r="20" spans="1:16" ht="12.75" customHeight="1">
      <c r="B20" s="235" t="s">
        <v>44</v>
      </c>
      <c r="D20" s="194">
        <v>4293</v>
      </c>
      <c r="E20" s="213"/>
      <c r="F20" s="124"/>
      <c r="G20" s="51">
        <v>-3737</v>
      </c>
      <c r="H20" s="50"/>
      <c r="I20" s="51">
        <v>-1951</v>
      </c>
      <c r="J20" s="50"/>
      <c r="K20" s="51">
        <v>30394</v>
      </c>
      <c r="L20" s="50"/>
      <c r="M20" s="51">
        <v>-21947</v>
      </c>
      <c r="O20" s="51"/>
      <c r="P20" s="112"/>
    </row>
    <row r="21" spans="1:16" ht="12.75" customHeight="1">
      <c r="B21" s="235" t="s">
        <v>129</v>
      </c>
      <c r="D21" s="194">
        <v>-23945</v>
      </c>
      <c r="E21" s="213"/>
      <c r="F21" s="124"/>
      <c r="G21" s="51">
        <v>3724</v>
      </c>
      <c r="H21" s="50"/>
      <c r="I21" s="51">
        <v>-11878</v>
      </c>
      <c r="J21" s="50"/>
      <c r="K21" s="51">
        <v>-23043</v>
      </c>
      <c r="L21" s="50"/>
      <c r="M21" s="51">
        <v>-23398</v>
      </c>
      <c r="O21" s="51"/>
      <c r="P21" s="112"/>
    </row>
    <row r="22" spans="1:16" ht="12.75" customHeight="1">
      <c r="B22" s="845" t="s">
        <v>49</v>
      </c>
      <c r="D22" s="194">
        <v>2509</v>
      </c>
      <c r="E22" s="213"/>
      <c r="F22" s="124"/>
      <c r="G22" s="51">
        <v>132419</v>
      </c>
      <c r="H22" s="50"/>
      <c r="I22" s="51">
        <v>-133094</v>
      </c>
      <c r="J22" s="50"/>
      <c r="K22" s="51">
        <v>-4043</v>
      </c>
      <c r="L22" s="50"/>
      <c r="M22" s="51">
        <v>3983</v>
      </c>
      <c r="O22" s="51"/>
      <c r="P22" s="112"/>
    </row>
    <row r="23" spans="1:16" ht="12.75" customHeight="1">
      <c r="B23" s="235" t="s">
        <v>130</v>
      </c>
      <c r="D23" s="194">
        <v>3145</v>
      </c>
      <c r="E23" s="213"/>
      <c r="F23" s="124"/>
      <c r="G23" s="51">
        <v>4384</v>
      </c>
      <c r="H23" s="50"/>
      <c r="I23" s="51">
        <v>-17913</v>
      </c>
      <c r="J23" s="50"/>
      <c r="K23" s="51">
        <v>-27352</v>
      </c>
      <c r="L23" s="50"/>
      <c r="M23" s="51">
        <v>-3079</v>
      </c>
      <c r="O23" s="51"/>
      <c r="P23" s="112"/>
    </row>
    <row r="24" spans="1:16" ht="12.75" customHeight="1">
      <c r="B24" s="235" t="s">
        <v>84</v>
      </c>
      <c r="D24" s="194">
        <v>-34266</v>
      </c>
      <c r="E24" s="213"/>
      <c r="F24" s="124"/>
      <c r="G24" s="51">
        <v>-353</v>
      </c>
      <c r="H24" s="50"/>
      <c r="I24" s="51">
        <v>45414</v>
      </c>
      <c r="J24" s="50"/>
      <c r="K24" s="51">
        <v>-96600</v>
      </c>
      <c r="L24" s="50"/>
      <c r="M24" s="51">
        <v>58346</v>
      </c>
      <c r="O24" s="51"/>
      <c r="P24" s="112"/>
    </row>
    <row r="25" spans="1:16" ht="12.75" customHeight="1">
      <c r="B25" s="235" t="s">
        <v>131</v>
      </c>
      <c r="D25" s="194">
        <v>-2013</v>
      </c>
      <c r="E25" s="213"/>
      <c r="F25" s="124"/>
      <c r="G25" s="51">
        <v>9615</v>
      </c>
      <c r="H25" s="50"/>
      <c r="I25" s="51">
        <v>6059</v>
      </c>
      <c r="J25" s="50"/>
      <c r="K25" s="51">
        <v>12736</v>
      </c>
      <c r="L25" s="50"/>
      <c r="M25" s="51">
        <v>8085</v>
      </c>
      <c r="O25" s="51"/>
      <c r="P25" s="112"/>
    </row>
    <row r="26" spans="1:16" ht="12.75" customHeight="1">
      <c r="B26" s="235" t="s">
        <v>192</v>
      </c>
      <c r="D26" s="194">
        <v>603</v>
      </c>
      <c r="E26" s="213"/>
      <c r="F26" s="124"/>
      <c r="G26" s="51">
        <v>17892</v>
      </c>
      <c r="H26" s="50"/>
      <c r="I26" s="51">
        <v>-7513</v>
      </c>
      <c r="J26" s="50"/>
      <c r="K26" s="51">
        <v>23869</v>
      </c>
      <c r="L26" s="50"/>
      <c r="M26" s="51">
        <v>20358</v>
      </c>
      <c r="O26" s="51"/>
      <c r="P26" s="112"/>
    </row>
    <row r="27" spans="1:16" ht="12.75" customHeight="1">
      <c r="A27" s="7" t="s">
        <v>133</v>
      </c>
      <c r="D27" s="194">
        <v>-324</v>
      </c>
      <c r="E27" s="213"/>
      <c r="F27" s="124"/>
      <c r="G27" s="51">
        <v>-343</v>
      </c>
      <c r="H27" s="50"/>
      <c r="I27" s="51">
        <v>993</v>
      </c>
      <c r="J27" s="50"/>
      <c r="K27" s="51">
        <v>2216</v>
      </c>
      <c r="L27" s="50"/>
      <c r="M27" s="51">
        <v>33349</v>
      </c>
      <c r="N27" s="84"/>
      <c r="O27" s="74"/>
      <c r="P27" s="112"/>
    </row>
    <row r="28" spans="1:16" ht="12.75" customHeight="1">
      <c r="A28" s="7" t="s">
        <v>134</v>
      </c>
      <c r="D28" s="194">
        <v>22776</v>
      </c>
      <c r="E28" s="213"/>
      <c r="F28" s="124"/>
      <c r="G28" s="51">
        <v>-24975</v>
      </c>
      <c r="H28" s="50"/>
      <c r="I28" s="51">
        <v>12355</v>
      </c>
      <c r="J28" s="50"/>
      <c r="K28" s="51">
        <v>137785</v>
      </c>
      <c r="L28" s="50"/>
      <c r="M28" s="51">
        <v>29731</v>
      </c>
      <c r="N28" s="84"/>
      <c r="O28" s="74"/>
      <c r="P28" s="112"/>
    </row>
    <row r="29" spans="1:16" ht="12.75" customHeight="1">
      <c r="A29" s="7" t="s">
        <v>193</v>
      </c>
      <c r="D29" s="194">
        <v>0</v>
      </c>
      <c r="E29" s="213"/>
      <c r="F29" s="124"/>
      <c r="G29" s="51">
        <v>0</v>
      </c>
      <c r="H29" s="50"/>
      <c r="I29" s="51">
        <v>137270</v>
      </c>
      <c r="J29" s="50"/>
      <c r="K29" s="51">
        <v>-1756</v>
      </c>
      <c r="L29" s="50"/>
      <c r="M29" s="51">
        <v>-3530</v>
      </c>
      <c r="N29" s="84"/>
      <c r="O29" s="51"/>
    </row>
    <row r="30" spans="1:16" ht="12.75" customHeight="1">
      <c r="A30" s="7" t="s">
        <v>135</v>
      </c>
      <c r="D30" s="194">
        <v>-10328</v>
      </c>
      <c r="E30" s="213"/>
      <c r="F30" s="124"/>
      <c r="G30" s="51">
        <v>2778</v>
      </c>
      <c r="H30" s="50"/>
      <c r="I30" s="51">
        <v>-91425</v>
      </c>
      <c r="J30" s="50"/>
      <c r="K30" s="51">
        <v>-2583</v>
      </c>
      <c r="L30" s="50"/>
      <c r="M30" s="51">
        <v>8410</v>
      </c>
      <c r="O30" s="74"/>
    </row>
    <row r="31" spans="1:16" ht="12.75" customHeight="1">
      <c r="A31" s="7" t="s">
        <v>137</v>
      </c>
      <c r="D31" s="194">
        <v>-20535</v>
      </c>
      <c r="E31" s="213"/>
      <c r="F31" s="124"/>
      <c r="G31" s="51">
        <v>59618</v>
      </c>
      <c r="H31" s="50"/>
      <c r="I31" s="51">
        <v>64473</v>
      </c>
      <c r="J31" s="50"/>
      <c r="K31" s="51">
        <v>13539</v>
      </c>
      <c r="L31" s="50"/>
      <c r="M31" s="51">
        <v>37009</v>
      </c>
      <c r="O31" s="74"/>
      <c r="P31" s="112"/>
    </row>
    <row r="32" spans="1:16" ht="12.75" customHeight="1">
      <c r="A32" s="7" t="s">
        <v>138</v>
      </c>
      <c r="D32" s="194">
        <v>2426</v>
      </c>
      <c r="E32" s="213"/>
      <c r="F32" s="124"/>
      <c r="G32" s="51">
        <v>-56562</v>
      </c>
      <c r="H32" s="50"/>
      <c r="I32" s="51">
        <v>-42389</v>
      </c>
      <c r="J32" s="50"/>
      <c r="K32" s="51">
        <v>8183</v>
      </c>
      <c r="L32" s="50"/>
      <c r="M32" s="51">
        <v>-41071</v>
      </c>
      <c r="O32" s="74"/>
      <c r="P32" s="112"/>
    </row>
    <row r="33" spans="1:16" ht="12.75" customHeight="1">
      <c r="A33" s="7" t="s">
        <v>139</v>
      </c>
      <c r="D33" s="194">
        <f>-83694+1735</f>
        <v>-81959</v>
      </c>
      <c r="E33" s="213"/>
      <c r="F33" s="124"/>
      <c r="G33" s="51">
        <v>-80992</v>
      </c>
      <c r="H33" s="50"/>
      <c r="I33" s="51">
        <v>-24050</v>
      </c>
      <c r="J33" s="50"/>
      <c r="K33" s="51">
        <v>28490</v>
      </c>
      <c r="L33" s="50"/>
      <c r="M33" s="51">
        <v>57833</v>
      </c>
      <c r="O33" s="74"/>
      <c r="P33" s="168"/>
    </row>
    <row r="34" spans="1:16" ht="12.75" customHeight="1">
      <c r="B34" s="7" t="s">
        <v>194</v>
      </c>
      <c r="D34" s="306">
        <f>SUM(D8:D33)</f>
        <v>1094327</v>
      </c>
      <c r="E34" s="213"/>
      <c r="F34" s="124"/>
      <c r="G34" s="110">
        <f>SUM(G8:G33)</f>
        <v>1099627</v>
      </c>
      <c r="H34" s="50"/>
      <c r="I34" s="110">
        <f>SUM(I8:I33)</f>
        <v>1153307</v>
      </c>
      <c r="J34" s="50"/>
      <c r="K34" s="110">
        <f>SUM(K8:K33)</f>
        <v>1171122</v>
      </c>
      <c r="L34" s="50"/>
      <c r="M34" s="110">
        <f>SUM(M8:M33)</f>
        <v>1125583</v>
      </c>
      <c r="O34" s="51"/>
      <c r="P34" s="51"/>
    </row>
    <row r="35" spans="1:16" ht="12.75" customHeight="1">
      <c r="C35" s="63"/>
      <c r="D35" s="214"/>
      <c r="E35" s="860"/>
      <c r="F35" s="861"/>
      <c r="G35" s="124"/>
      <c r="H35" s="862"/>
      <c r="I35" s="124"/>
      <c r="J35" s="862"/>
      <c r="K35" s="50"/>
      <c r="L35" s="862"/>
      <c r="M35" s="50"/>
      <c r="O35" s="50"/>
    </row>
    <row r="36" spans="1:16" ht="12.75" customHeight="1">
      <c r="A36" s="37" t="s">
        <v>141</v>
      </c>
      <c r="D36" s="214"/>
      <c r="E36" s="213"/>
      <c r="F36" s="124"/>
      <c r="G36" s="124"/>
      <c r="H36" s="50"/>
      <c r="I36" s="124"/>
      <c r="J36" s="50"/>
      <c r="K36" s="50"/>
      <c r="L36" s="50"/>
      <c r="M36" s="50"/>
      <c r="N36" s="22"/>
    </row>
    <row r="37" spans="1:16" ht="12.75" customHeight="1">
      <c r="A37" s="7" t="s">
        <v>142</v>
      </c>
      <c r="D37" s="358">
        <v>-1076087</v>
      </c>
      <c r="E37" s="213"/>
      <c r="F37" s="124"/>
      <c r="G37" s="169">
        <v>-910634</v>
      </c>
      <c r="H37" s="50"/>
      <c r="I37" s="169">
        <v>-1016322</v>
      </c>
      <c r="J37" s="50"/>
      <c r="K37" s="169">
        <v>-889551</v>
      </c>
      <c r="L37" s="50"/>
      <c r="M37" s="169">
        <v>-884350</v>
      </c>
      <c r="N37" s="84"/>
      <c r="O37" s="169"/>
    </row>
    <row r="38" spans="1:16" ht="12.75" customHeight="1">
      <c r="A38" s="7" t="s">
        <v>143</v>
      </c>
      <c r="D38" s="358">
        <v>46546</v>
      </c>
      <c r="E38" s="213"/>
      <c r="F38" s="124"/>
      <c r="G38" s="169">
        <v>20325</v>
      </c>
      <c r="H38" s="50"/>
      <c r="I38" s="169">
        <v>41090</v>
      </c>
      <c r="J38" s="50"/>
      <c r="K38" s="169">
        <v>49876</v>
      </c>
      <c r="L38" s="50"/>
      <c r="M38" s="169">
        <v>38096</v>
      </c>
      <c r="N38" s="84"/>
      <c r="O38" s="169"/>
    </row>
    <row r="39" spans="1:16" ht="12.75" customHeight="1">
      <c r="A39" s="7" t="s">
        <v>28</v>
      </c>
      <c r="D39" s="358">
        <v>-16259</v>
      </c>
      <c r="E39" s="213"/>
      <c r="F39" s="124"/>
      <c r="G39" s="169">
        <v>-15457</v>
      </c>
      <c r="H39" s="50"/>
      <c r="I39" s="169">
        <v>-14861</v>
      </c>
      <c r="J39" s="50"/>
      <c r="K39" s="169">
        <v>-14971</v>
      </c>
      <c r="L39" s="50"/>
      <c r="M39" s="169">
        <v>-18358</v>
      </c>
      <c r="N39" s="84"/>
      <c r="O39" s="169"/>
    </row>
    <row r="40" spans="1:16" ht="12.75" customHeight="1">
      <c r="A40" s="7" t="s">
        <v>195</v>
      </c>
      <c r="D40" s="358">
        <v>0</v>
      </c>
      <c r="E40" s="213"/>
      <c r="F40" s="124"/>
      <c r="G40" s="169">
        <v>0</v>
      </c>
      <c r="H40" s="50"/>
      <c r="I40" s="169">
        <v>0</v>
      </c>
      <c r="J40" s="50"/>
      <c r="K40" s="169">
        <v>0</v>
      </c>
      <c r="L40" s="50"/>
      <c r="M40" s="169">
        <v>45111</v>
      </c>
      <c r="N40" s="84"/>
      <c r="O40" s="169"/>
    </row>
    <row r="41" spans="1:16" ht="12.75" customHeight="1">
      <c r="A41" s="7" t="s">
        <v>145</v>
      </c>
      <c r="D41" s="358">
        <v>478813</v>
      </c>
      <c r="E41" s="213"/>
      <c r="F41" s="124"/>
      <c r="G41" s="169">
        <v>356195</v>
      </c>
      <c r="H41" s="50"/>
      <c r="I41" s="169">
        <v>446025</v>
      </c>
      <c r="J41" s="50"/>
      <c r="K41" s="169">
        <v>417603</v>
      </c>
      <c r="L41" s="50"/>
      <c r="M41" s="169">
        <v>497780</v>
      </c>
      <c r="N41" s="84"/>
      <c r="O41" s="169"/>
    </row>
    <row r="42" spans="1:16" ht="12.75" customHeight="1">
      <c r="A42" s="7" t="s">
        <v>146</v>
      </c>
      <c r="D42" s="358">
        <v>-496062</v>
      </c>
      <c r="E42" s="213"/>
      <c r="F42" s="124"/>
      <c r="G42" s="169">
        <v>-373444</v>
      </c>
      <c r="H42" s="50"/>
      <c r="I42" s="169">
        <v>-463274</v>
      </c>
      <c r="J42" s="50"/>
      <c r="K42" s="169">
        <v>-434852</v>
      </c>
      <c r="L42" s="50"/>
      <c r="M42" s="169">
        <v>-513799</v>
      </c>
      <c r="N42" s="84"/>
      <c r="O42" s="169"/>
    </row>
    <row r="43" spans="1:16" ht="12.75" customHeight="1">
      <c r="A43" s="7" t="s">
        <v>196</v>
      </c>
      <c r="D43" s="358">
        <v>0</v>
      </c>
      <c r="E43" s="213"/>
      <c r="F43" s="124"/>
      <c r="G43" s="169">
        <v>0</v>
      </c>
      <c r="H43" s="50"/>
      <c r="I43" s="169">
        <v>0</v>
      </c>
      <c r="J43" s="50"/>
      <c r="K43" s="169">
        <v>0</v>
      </c>
      <c r="L43" s="50"/>
      <c r="M43" s="169">
        <v>1375</v>
      </c>
      <c r="N43" s="84"/>
      <c r="O43" s="169"/>
    </row>
    <row r="44" spans="1:16" ht="12.75" customHeight="1">
      <c r="A44" s="7" t="s">
        <v>197</v>
      </c>
      <c r="D44" s="358">
        <v>0</v>
      </c>
      <c r="E44" s="213"/>
      <c r="F44" s="124"/>
      <c r="G44" s="169">
        <v>0</v>
      </c>
      <c r="H44" s="50"/>
      <c r="I44" s="169">
        <v>0</v>
      </c>
      <c r="J44" s="50"/>
      <c r="K44" s="169">
        <v>0</v>
      </c>
      <c r="L44" s="50"/>
      <c r="M44" s="169">
        <v>55444</v>
      </c>
      <c r="N44" s="84"/>
      <c r="O44" s="169"/>
    </row>
    <row r="45" spans="1:16" ht="12.75" customHeight="1">
      <c r="A45" s="7" t="s">
        <v>104</v>
      </c>
      <c r="D45" s="358">
        <f>-2091-1093</f>
        <v>-3184</v>
      </c>
      <c r="E45" s="213"/>
      <c r="F45" s="124"/>
      <c r="G45" s="169">
        <v>347</v>
      </c>
      <c r="H45" s="50"/>
      <c r="I45" s="169">
        <v>-2059</v>
      </c>
      <c r="J45" s="50"/>
      <c r="K45" s="169">
        <v>-1099</v>
      </c>
      <c r="L45" s="50"/>
      <c r="M45" s="169">
        <v>-3306</v>
      </c>
      <c r="N45" s="84"/>
      <c r="O45" s="169"/>
    </row>
    <row r="46" spans="1:16" ht="12.75" customHeight="1">
      <c r="B46" s="7" t="s">
        <v>198</v>
      </c>
      <c r="C46" s="63"/>
      <c r="D46" s="306">
        <f>SUM(D37:D45)</f>
        <v>-1066233</v>
      </c>
      <c r="E46" s="860"/>
      <c r="F46" s="861"/>
      <c r="G46" s="110">
        <f>SUM(G37:G45)</f>
        <v>-922668</v>
      </c>
      <c r="H46" s="862"/>
      <c r="I46" s="110">
        <f>SUM(I37:I45)</f>
        <v>-1009401</v>
      </c>
      <c r="J46" s="862"/>
      <c r="K46" s="110">
        <f>SUM(K37:K45)</f>
        <v>-872994</v>
      </c>
      <c r="L46" s="862"/>
      <c r="M46" s="110">
        <f>SUM(M37:M45)</f>
        <v>-782007</v>
      </c>
      <c r="O46" s="51"/>
    </row>
    <row r="47" spans="1:16" ht="12.75" customHeight="1">
      <c r="D47" s="214"/>
      <c r="E47" s="213"/>
      <c r="F47" s="124"/>
      <c r="G47" s="124"/>
      <c r="H47" s="50"/>
      <c r="I47" s="124"/>
      <c r="J47" s="50"/>
      <c r="K47" s="50"/>
      <c r="L47" s="50"/>
      <c r="M47" s="50"/>
    </row>
    <row r="48" spans="1:16" ht="12.75" customHeight="1">
      <c r="A48" s="37" t="s">
        <v>148</v>
      </c>
      <c r="D48" s="214"/>
      <c r="E48" s="213"/>
      <c r="F48" s="124"/>
      <c r="G48" s="124"/>
      <c r="H48" s="50"/>
      <c r="I48" s="124"/>
      <c r="J48" s="50"/>
      <c r="K48" s="50"/>
      <c r="L48" s="50"/>
      <c r="M48" s="50"/>
      <c r="N48" s="22"/>
    </row>
    <row r="49" spans="1:16" ht="12.75" customHeight="1">
      <c r="A49" s="7" t="s">
        <v>149</v>
      </c>
      <c r="D49" s="194">
        <v>842415</v>
      </c>
      <c r="E49" s="213"/>
      <c r="F49" s="124"/>
      <c r="G49" s="51">
        <v>731126</v>
      </c>
      <c r="H49" s="50"/>
      <c r="I49" s="51">
        <v>136307</v>
      </c>
      <c r="J49" s="50"/>
      <c r="K49" s="51">
        <v>476081</v>
      </c>
      <c r="L49" s="50"/>
      <c r="M49" s="51">
        <v>470353</v>
      </c>
      <c r="O49" s="51"/>
    </row>
    <row r="50" spans="1:16" ht="12.75" customHeight="1">
      <c r="A50" s="7" t="s">
        <v>199</v>
      </c>
      <c r="D50" s="194">
        <v>-415570</v>
      </c>
      <c r="E50" s="213"/>
      <c r="F50" s="124"/>
      <c r="G50" s="51">
        <v>-652578</v>
      </c>
      <c r="H50" s="50"/>
      <c r="I50" s="51">
        <v>-122828</v>
      </c>
      <c r="J50" s="50"/>
      <c r="K50" s="51">
        <v>-654286</v>
      </c>
      <c r="L50" s="50"/>
      <c r="M50" s="51">
        <v>-655169</v>
      </c>
      <c r="O50" s="51"/>
      <c r="P50" s="22"/>
    </row>
    <row r="51" spans="1:16" ht="12.75" customHeight="1">
      <c r="A51" s="7" t="s">
        <v>151</v>
      </c>
      <c r="D51" s="194">
        <v>-147400</v>
      </c>
      <c r="E51" s="213"/>
      <c r="F51" s="124"/>
      <c r="G51" s="51">
        <v>-5725</v>
      </c>
      <c r="H51" s="50"/>
      <c r="I51" s="51">
        <v>60950</v>
      </c>
      <c r="J51" s="50"/>
      <c r="K51" s="51">
        <v>92175</v>
      </c>
      <c r="L51" s="50"/>
      <c r="M51" s="51">
        <v>-16600</v>
      </c>
      <c r="O51" s="51"/>
      <c r="P51" s="170"/>
    </row>
    <row r="52" spans="1:16" ht="12.75" customHeight="1">
      <c r="A52" s="7" t="s">
        <v>152</v>
      </c>
      <c r="D52" s="194">
        <v>-260027</v>
      </c>
      <c r="E52" s="213"/>
      <c r="F52" s="124"/>
      <c r="G52" s="51">
        <v>-246671</v>
      </c>
      <c r="H52" s="50"/>
      <c r="I52" s="51">
        <v>-235244</v>
      </c>
      <c r="J52" s="50"/>
      <c r="K52" s="51">
        <v>-225075</v>
      </c>
      <c r="L52" s="50"/>
      <c r="M52" s="51">
        <v>-221728</v>
      </c>
      <c r="O52" s="51"/>
      <c r="P52" s="170"/>
    </row>
    <row r="53" spans="1:16" ht="12.75" customHeight="1">
      <c r="A53" s="7" t="s">
        <v>153</v>
      </c>
      <c r="D53" s="194">
        <v>19373</v>
      </c>
      <c r="E53" s="213"/>
      <c r="F53" s="124"/>
      <c r="G53" s="51">
        <v>15288</v>
      </c>
      <c r="H53" s="50"/>
      <c r="I53" s="51">
        <v>17319</v>
      </c>
      <c r="J53" s="50"/>
      <c r="K53" s="51">
        <v>15955</v>
      </c>
      <c r="L53" s="50"/>
      <c r="M53" s="51">
        <v>15841</v>
      </c>
      <c r="O53" s="51"/>
    </row>
    <row r="54" spans="1:16" ht="12.75" customHeight="1">
      <c r="A54" s="7" t="s">
        <v>154</v>
      </c>
      <c r="D54" s="194">
        <v>-35002</v>
      </c>
      <c r="E54" s="213"/>
      <c r="F54" s="124"/>
      <c r="G54" s="51">
        <v>-20482</v>
      </c>
      <c r="H54" s="50"/>
      <c r="I54" s="51">
        <v>-17385</v>
      </c>
      <c r="J54" s="50"/>
      <c r="K54" s="51">
        <v>-10529</v>
      </c>
      <c r="L54" s="50"/>
      <c r="M54" s="51">
        <v>-10210</v>
      </c>
      <c r="O54" s="51"/>
    </row>
    <row r="55" spans="1:16" ht="12.75" customHeight="1">
      <c r="A55" s="7" t="s">
        <v>73</v>
      </c>
      <c r="D55" s="194">
        <v>1</v>
      </c>
      <c r="E55" s="213"/>
      <c r="F55" s="124"/>
      <c r="G55" s="51">
        <v>161</v>
      </c>
      <c r="H55" s="50"/>
      <c r="I55" s="51">
        <v>299</v>
      </c>
      <c r="J55" s="50"/>
      <c r="K55" s="51">
        <v>170</v>
      </c>
      <c r="L55" s="50"/>
      <c r="M55" s="51">
        <v>-2668</v>
      </c>
      <c r="O55" s="51"/>
    </row>
    <row r="56" spans="1:16" ht="12.75" customHeight="1">
      <c r="B56" s="7" t="s">
        <v>200</v>
      </c>
      <c r="D56" s="306">
        <f>SUM(D49:D55)</f>
        <v>3790</v>
      </c>
      <c r="E56" s="213"/>
      <c r="F56" s="124"/>
      <c r="G56" s="110">
        <f>SUM(G49:G55)</f>
        <v>-178881</v>
      </c>
      <c r="H56" s="50"/>
      <c r="I56" s="110">
        <f>SUM(I49:I55)</f>
        <v>-160582</v>
      </c>
      <c r="J56" s="50"/>
      <c r="K56" s="110">
        <f>SUM(K49:K55)</f>
        <v>-305509</v>
      </c>
      <c r="L56" s="50"/>
      <c r="M56" s="110">
        <f>SUM(M49:M55)</f>
        <v>-420181</v>
      </c>
      <c r="O56" s="51"/>
    </row>
    <row r="57" spans="1:16" ht="12.75" customHeight="1">
      <c r="D57" s="214"/>
      <c r="E57" s="213"/>
      <c r="F57" s="124"/>
      <c r="G57" s="124"/>
      <c r="H57" s="50"/>
      <c r="I57" s="124"/>
      <c r="J57" s="50"/>
      <c r="K57" s="50"/>
      <c r="L57" s="50"/>
      <c r="M57" s="50"/>
    </row>
    <row r="58" spans="1:16" ht="12.75" customHeight="1">
      <c r="A58" s="37" t="s">
        <v>156</v>
      </c>
      <c r="D58" s="307">
        <f>D56+D46+D34</f>
        <v>31884</v>
      </c>
      <c r="E58" s="213"/>
      <c r="F58" s="124"/>
      <c r="G58" s="112">
        <f>G56+G46+G34</f>
        <v>-1922</v>
      </c>
      <c r="H58" s="50"/>
      <c r="I58" s="112">
        <f>I56+I46+I34</f>
        <v>-16676</v>
      </c>
      <c r="J58" s="50"/>
      <c r="K58" s="112">
        <f>K34+K46+K56</f>
        <v>-7381</v>
      </c>
      <c r="L58" s="50"/>
      <c r="M58" s="112">
        <f>M34+M46+M56</f>
        <v>-76605</v>
      </c>
      <c r="N58" s="22"/>
      <c r="O58" s="51"/>
    </row>
    <row r="59" spans="1:16" ht="12.75" customHeight="1">
      <c r="A59" s="37"/>
      <c r="D59" s="214"/>
      <c r="E59" s="213"/>
      <c r="F59" s="124"/>
      <c r="G59" s="124"/>
      <c r="H59" s="50"/>
      <c r="I59" s="124"/>
      <c r="J59" s="50"/>
      <c r="K59" s="50"/>
      <c r="L59" s="50"/>
      <c r="M59" s="50"/>
    </row>
    <row r="60" spans="1:16" ht="12.75" customHeight="1">
      <c r="A60" s="37" t="s">
        <v>157</v>
      </c>
      <c r="D60" s="308">
        <v>7604</v>
      </c>
      <c r="E60" s="213"/>
      <c r="F60" s="124"/>
      <c r="G60" s="113">
        <v>9526</v>
      </c>
      <c r="H60" s="50"/>
      <c r="I60" s="113">
        <v>26202</v>
      </c>
      <c r="J60" s="50"/>
      <c r="K60" s="113">
        <v>33583</v>
      </c>
      <c r="L60" s="50"/>
      <c r="M60" s="113">
        <v>110188</v>
      </c>
      <c r="N60" s="22"/>
      <c r="O60" s="51"/>
    </row>
    <row r="61" spans="1:16" ht="12.75" customHeight="1">
      <c r="A61" s="37"/>
      <c r="D61" s="22"/>
      <c r="E61" s="36"/>
      <c r="F61" s="66"/>
      <c r="I61" s="66"/>
      <c r="N61" s="22"/>
    </row>
    <row r="62" spans="1:16" ht="12.75" customHeight="1" thickBot="1">
      <c r="A62" s="37" t="s">
        <v>158</v>
      </c>
      <c r="D62" s="313">
        <f>D58+D60</f>
        <v>39488</v>
      </c>
      <c r="E62" s="36"/>
      <c r="F62" s="66"/>
      <c r="G62" s="159">
        <f>G58+G60</f>
        <v>7604</v>
      </c>
      <c r="I62" s="159">
        <f>I58+I60</f>
        <v>9526</v>
      </c>
      <c r="K62" s="159">
        <f>SUM(K58:K60)</f>
        <v>26202</v>
      </c>
      <c r="M62" s="159">
        <f>SUM(M58:M60)</f>
        <v>33583</v>
      </c>
      <c r="N62" s="22"/>
      <c r="O62" s="106"/>
    </row>
    <row r="63" spans="1:16" ht="6.75" customHeight="1" thickTop="1"/>
    <row r="64" spans="1:16">
      <c r="A64" s="54" t="s">
        <v>728</v>
      </c>
      <c r="C64" s="63"/>
      <c r="D64" s="171"/>
      <c r="E64" s="63"/>
      <c r="F64" s="63"/>
      <c r="G64" s="139"/>
      <c r="H64" s="63"/>
      <c r="I64" s="63"/>
      <c r="J64" s="63"/>
    </row>
  </sheetData>
  <mergeCells count="1">
    <mergeCell ref="A9:B9"/>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heetViews>
  <sheetFormatPr defaultColWidth="10" defaultRowHeight="12.75"/>
  <cols>
    <col min="1" max="1" width="3.7109375" style="7" customWidth="1"/>
    <col min="2" max="2" width="67.7109375" style="7" customWidth="1"/>
    <col min="3" max="3" width="2.7109375" style="7" customWidth="1"/>
    <col min="4" max="4" width="15.7109375" style="175"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10" style="7"/>
  </cols>
  <sheetData>
    <row r="1" spans="1:16" ht="12.75" customHeight="1">
      <c r="A1" s="172" t="s">
        <v>201</v>
      </c>
      <c r="B1" s="173"/>
      <c r="C1" s="173"/>
      <c r="D1" s="174"/>
      <c r="E1" s="173"/>
      <c r="F1" s="173"/>
      <c r="G1" s="173"/>
      <c r="H1" s="173"/>
      <c r="I1" s="173"/>
      <c r="J1" s="173"/>
      <c r="K1" s="173"/>
      <c r="L1" s="173"/>
      <c r="M1" s="173"/>
    </row>
    <row r="2" spans="1:16" ht="12.75" customHeight="1"/>
    <row r="3" spans="1:16" ht="12.75" customHeight="1">
      <c r="A3" s="14" t="s">
        <v>202</v>
      </c>
      <c r="B3" s="18"/>
      <c r="C3" s="18"/>
      <c r="D3" s="176"/>
      <c r="E3" s="18"/>
      <c r="F3" s="18"/>
      <c r="G3" s="18"/>
      <c r="H3" s="18"/>
      <c r="I3" s="18"/>
      <c r="J3" s="18"/>
      <c r="K3" s="18"/>
      <c r="L3" s="18"/>
      <c r="M3" s="18"/>
    </row>
    <row r="4" spans="1:16" ht="12.75" customHeight="1">
      <c r="A4" s="21" t="s">
        <v>2</v>
      </c>
    </row>
    <row r="5" spans="1:16" ht="12.75" customHeight="1">
      <c r="A5" s="27" t="s">
        <v>161</v>
      </c>
      <c r="D5" s="98">
        <v>2015</v>
      </c>
      <c r="E5" s="36"/>
      <c r="F5" s="22"/>
      <c r="G5" s="99">
        <v>2014</v>
      </c>
      <c r="I5" s="99">
        <v>2013</v>
      </c>
      <c r="K5" s="100">
        <v>2012</v>
      </c>
      <c r="M5" s="100">
        <v>2011</v>
      </c>
      <c r="O5" s="101"/>
    </row>
    <row r="6" spans="1:16">
      <c r="A6" s="27"/>
      <c r="B6" s="28"/>
      <c r="D6" s="22"/>
      <c r="E6" s="36"/>
      <c r="F6" s="22"/>
      <c r="G6" s="102"/>
      <c r="I6" s="66"/>
      <c r="M6" s="101"/>
      <c r="O6" s="101"/>
    </row>
    <row r="7" spans="1:16" ht="12.75" customHeight="1">
      <c r="A7" s="177" t="s">
        <v>203</v>
      </c>
      <c r="D7" s="22"/>
      <c r="E7" s="36"/>
      <c r="F7" s="22"/>
      <c r="G7" s="102"/>
      <c r="I7" s="66"/>
    </row>
    <row r="8" spans="1:16" ht="12.75" customHeight="1">
      <c r="B8" s="7" t="s">
        <v>204</v>
      </c>
      <c r="D8" s="198">
        <v>3492357</v>
      </c>
      <c r="E8" s="36"/>
      <c r="F8" s="22"/>
      <c r="G8" s="178">
        <v>3488946</v>
      </c>
      <c r="I8" s="178">
        <v>3451251</v>
      </c>
      <c r="K8" s="178">
        <v>3293489</v>
      </c>
      <c r="M8" s="178">
        <v>3237241</v>
      </c>
      <c r="O8" s="106"/>
    </row>
    <row r="9" spans="1:16" ht="12.75" customHeight="1">
      <c r="B9" s="65" t="s">
        <v>205</v>
      </c>
      <c r="D9" s="308">
        <v>1101298</v>
      </c>
      <c r="E9" s="36"/>
      <c r="F9" s="22"/>
      <c r="G9" s="113">
        <v>1179829</v>
      </c>
      <c r="I9" s="113">
        <v>1095709</v>
      </c>
      <c r="K9" s="113">
        <v>994790</v>
      </c>
      <c r="M9" s="113">
        <v>1009464</v>
      </c>
      <c r="O9" s="51"/>
    </row>
    <row r="10" spans="1:16" ht="12.75" customHeight="1">
      <c r="A10" s="177"/>
      <c r="B10" s="86" t="s">
        <v>206</v>
      </c>
      <c r="D10" s="308">
        <f>D8-D9</f>
        <v>2391059</v>
      </c>
      <c r="E10" s="36"/>
      <c r="F10" s="22"/>
      <c r="G10" s="113">
        <f>G8-G9</f>
        <v>2309117</v>
      </c>
      <c r="I10" s="113">
        <f>I8-I9</f>
        <v>2355542</v>
      </c>
      <c r="K10" s="113">
        <f>K8-K9</f>
        <v>2298699</v>
      </c>
      <c r="M10" s="113">
        <f>M8-M9</f>
        <v>2227777</v>
      </c>
      <c r="O10" s="51"/>
    </row>
    <row r="11" spans="1:16" ht="12.75" customHeight="1">
      <c r="A11" s="44"/>
      <c r="D11" s="194"/>
      <c r="E11" s="36"/>
      <c r="F11" s="22"/>
      <c r="G11" s="51"/>
      <c r="I11" s="51"/>
      <c r="K11" s="51"/>
      <c r="M11" s="51"/>
      <c r="O11" s="51"/>
    </row>
    <row r="12" spans="1:16" ht="12.75" customHeight="1">
      <c r="A12" s="37" t="s">
        <v>207</v>
      </c>
      <c r="D12" s="194"/>
      <c r="E12" s="36"/>
      <c r="F12" s="22"/>
      <c r="G12" s="51"/>
      <c r="I12" s="51"/>
      <c r="K12" s="51"/>
      <c r="M12" s="51"/>
      <c r="O12" s="51"/>
    </row>
    <row r="13" spans="1:16" ht="12.75" customHeight="1">
      <c r="A13" s="44"/>
      <c r="B13" s="84" t="s">
        <v>208</v>
      </c>
      <c r="D13" s="194">
        <v>853135</v>
      </c>
      <c r="E13" s="36"/>
      <c r="F13" s="22"/>
      <c r="G13" s="51">
        <v>882442</v>
      </c>
      <c r="I13" s="51">
        <v>897824</v>
      </c>
      <c r="K13" s="51">
        <v>873916</v>
      </c>
      <c r="M13" s="51">
        <v>895917</v>
      </c>
      <c r="O13" s="51"/>
      <c r="P13" s="50"/>
    </row>
    <row r="14" spans="1:16" ht="12.75" customHeight="1">
      <c r="A14" s="44"/>
      <c r="B14" s="7" t="s">
        <v>17</v>
      </c>
      <c r="D14" s="194">
        <v>494298</v>
      </c>
      <c r="E14" s="36"/>
      <c r="F14" s="22"/>
      <c r="G14" s="51">
        <v>417264</v>
      </c>
      <c r="I14" s="51">
        <v>415612</v>
      </c>
      <c r="K14" s="51">
        <v>404242</v>
      </c>
      <c r="M14" s="51">
        <v>426958</v>
      </c>
      <c r="O14" s="51"/>
    </row>
    <row r="15" spans="1:16" ht="12.75" customHeight="1">
      <c r="A15" s="44"/>
      <c r="B15" s="7" t="s">
        <v>209</v>
      </c>
      <c r="D15" s="194">
        <v>260143</v>
      </c>
      <c r="E15" s="36"/>
      <c r="F15" s="22"/>
      <c r="G15" s="51">
        <v>245036</v>
      </c>
      <c r="I15" s="51">
        <v>256864</v>
      </c>
      <c r="K15" s="51">
        <v>256600</v>
      </c>
      <c r="M15" s="51">
        <v>204066</v>
      </c>
      <c r="O15" s="51"/>
    </row>
    <row r="16" spans="1:16" ht="12.75" customHeight="1">
      <c r="A16" s="44"/>
      <c r="B16" s="7" t="s">
        <v>210</v>
      </c>
      <c r="D16" s="308">
        <v>171499</v>
      </c>
      <c r="E16" s="36"/>
      <c r="F16" s="22"/>
      <c r="G16" s="113">
        <v>171583</v>
      </c>
      <c r="I16" s="113">
        <v>163377</v>
      </c>
      <c r="K16" s="113">
        <v>158412</v>
      </c>
      <c r="M16" s="113">
        <v>146453</v>
      </c>
      <c r="O16" s="51"/>
    </row>
    <row r="17" spans="1:15" ht="12.75" customHeight="1">
      <c r="A17" s="44"/>
      <c r="B17" s="86" t="s">
        <v>13</v>
      </c>
      <c r="D17" s="306">
        <f>SUM(D13:D16)</f>
        <v>1779075</v>
      </c>
      <c r="E17" s="36"/>
      <c r="F17" s="22"/>
      <c r="G17" s="110">
        <f>SUM(G13:G16)</f>
        <v>1716325</v>
      </c>
      <c r="I17" s="110">
        <f>SUM(I13:I16)</f>
        <v>1733677</v>
      </c>
      <c r="K17" s="110">
        <f>SUM(K13:K16)</f>
        <v>1693170</v>
      </c>
      <c r="M17" s="110">
        <v>1673394</v>
      </c>
      <c r="O17" s="51"/>
    </row>
    <row r="18" spans="1:15" ht="12.75" customHeight="1">
      <c r="A18" s="44"/>
      <c r="D18" s="194"/>
      <c r="E18" s="36"/>
      <c r="F18" s="22"/>
      <c r="G18" s="51"/>
      <c r="I18" s="51"/>
      <c r="K18" s="51"/>
      <c r="M18" s="51"/>
      <c r="O18" s="51"/>
    </row>
    <row r="19" spans="1:15" ht="12.75" customHeight="1">
      <c r="A19" s="37" t="s">
        <v>20</v>
      </c>
      <c r="D19" s="308">
        <f>D10-D17</f>
        <v>611984</v>
      </c>
      <c r="E19" s="36"/>
      <c r="F19" s="22"/>
      <c r="G19" s="113">
        <f>G10-G17</f>
        <v>592792</v>
      </c>
      <c r="I19" s="113">
        <f>I10-I17</f>
        <v>621865</v>
      </c>
      <c r="K19" s="113">
        <f>K10-K17</f>
        <v>605529</v>
      </c>
      <c r="M19" s="113">
        <f>M10-M17</f>
        <v>554383</v>
      </c>
      <c r="O19" s="51"/>
    </row>
    <row r="20" spans="1:15" ht="12.75" customHeight="1">
      <c r="A20" s="44"/>
      <c r="D20" s="194"/>
      <c r="E20" s="36"/>
      <c r="F20" s="22"/>
      <c r="G20" s="51"/>
      <c r="I20" s="51"/>
      <c r="K20" s="51"/>
      <c r="M20" s="51"/>
      <c r="O20" s="51"/>
    </row>
    <row r="21" spans="1:15" ht="12.75" customHeight="1">
      <c r="A21" s="37" t="s">
        <v>21</v>
      </c>
      <c r="D21" s="194"/>
      <c r="E21" s="36"/>
      <c r="F21" s="22"/>
      <c r="G21" s="51"/>
      <c r="I21" s="51"/>
      <c r="K21" s="51"/>
      <c r="M21" s="51"/>
      <c r="O21" s="51"/>
    </row>
    <row r="22" spans="1:15" ht="12.75" customHeight="1">
      <c r="A22" s="44"/>
      <c r="B22" s="7" t="s">
        <v>209</v>
      </c>
      <c r="D22" s="194">
        <v>14302</v>
      </c>
      <c r="E22" s="36"/>
      <c r="F22" s="22"/>
      <c r="G22" s="112">
        <v>7676</v>
      </c>
      <c r="I22" s="112">
        <v>11769</v>
      </c>
      <c r="K22" s="112">
        <v>12204</v>
      </c>
      <c r="M22" s="112">
        <v>11524</v>
      </c>
      <c r="O22" s="51"/>
    </row>
    <row r="23" spans="1:15" ht="12.75" customHeight="1">
      <c r="A23" s="44"/>
      <c r="B23" s="7" t="s">
        <v>22</v>
      </c>
      <c r="D23" s="194">
        <v>35215</v>
      </c>
      <c r="E23" s="36"/>
      <c r="F23" s="22"/>
      <c r="G23" s="51">
        <v>30790</v>
      </c>
      <c r="I23" s="51">
        <v>25581</v>
      </c>
      <c r="K23" s="51">
        <v>22436</v>
      </c>
      <c r="M23" s="51">
        <v>23707</v>
      </c>
      <c r="O23" s="51"/>
    </row>
    <row r="24" spans="1:15" ht="12.75" customHeight="1">
      <c r="A24" s="44"/>
      <c r="B24" s="7" t="s">
        <v>23</v>
      </c>
      <c r="D24" s="194">
        <v>2834</v>
      </c>
      <c r="E24" s="36"/>
      <c r="F24" s="22"/>
      <c r="G24" s="51">
        <v>11295</v>
      </c>
      <c r="I24" s="51">
        <v>3896</v>
      </c>
      <c r="K24" s="51">
        <v>2868</v>
      </c>
      <c r="M24" s="51">
        <v>5071</v>
      </c>
      <c r="O24" s="51"/>
    </row>
    <row r="25" spans="1:15" ht="12.75" customHeight="1">
      <c r="A25" s="44"/>
      <c r="B25" s="7" t="s">
        <v>24</v>
      </c>
      <c r="D25" s="194">
        <v>-19019</v>
      </c>
      <c r="E25" s="36"/>
      <c r="F25" s="22"/>
      <c r="G25" s="51">
        <v>-13403</v>
      </c>
      <c r="I25" s="51">
        <v>-20449</v>
      </c>
      <c r="K25" s="51">
        <v>-21150</v>
      </c>
      <c r="M25" s="51">
        <v>-15328</v>
      </c>
      <c r="O25" s="51"/>
    </row>
    <row r="26" spans="1:15" ht="12.75" customHeight="1">
      <c r="A26" s="44"/>
      <c r="B26" s="86" t="s">
        <v>13</v>
      </c>
      <c r="D26" s="306">
        <f>SUM(D22:D25)</f>
        <v>33332</v>
      </c>
      <c r="E26" s="36"/>
      <c r="F26" s="22"/>
      <c r="G26" s="110">
        <f>SUM(G22:G25)</f>
        <v>36358</v>
      </c>
      <c r="I26" s="110">
        <f>SUM(I22:I25)</f>
        <v>20797</v>
      </c>
      <c r="K26" s="110">
        <f>SUM(K22:K25)</f>
        <v>16358</v>
      </c>
      <c r="M26" s="110">
        <v>24974</v>
      </c>
      <c r="O26" s="51"/>
    </row>
    <row r="27" spans="1:15" ht="12.75" customHeight="1">
      <c r="A27" s="44"/>
      <c r="D27" s="195"/>
      <c r="E27" s="36"/>
      <c r="F27" s="22"/>
      <c r="G27" s="111"/>
      <c r="I27" s="111"/>
      <c r="K27" s="111"/>
      <c r="M27" s="111"/>
      <c r="O27" s="111"/>
    </row>
    <row r="28" spans="1:15" ht="12.75" customHeight="1">
      <c r="A28" s="37" t="s">
        <v>211</v>
      </c>
      <c r="D28" s="308">
        <f>+D19+D26</f>
        <v>645316</v>
      </c>
      <c r="E28" s="36"/>
      <c r="F28" s="22"/>
      <c r="G28" s="113">
        <f>+G19+G26</f>
        <v>629150</v>
      </c>
      <c r="I28" s="113">
        <f>+I19+I26</f>
        <v>642662</v>
      </c>
      <c r="K28" s="113">
        <f>+K19+K26</f>
        <v>621887</v>
      </c>
      <c r="M28" s="113">
        <f>+M19+M26</f>
        <v>579357</v>
      </c>
      <c r="O28" s="51"/>
    </row>
    <row r="29" spans="1:15" ht="12.75" customHeight="1">
      <c r="A29" s="44"/>
      <c r="D29" s="194"/>
      <c r="E29" s="36"/>
      <c r="F29" s="22"/>
      <c r="G29" s="51"/>
      <c r="I29" s="51"/>
      <c r="K29" s="51"/>
      <c r="M29" s="51"/>
      <c r="O29" s="51"/>
    </row>
    <row r="30" spans="1:15" ht="12.75" customHeight="1">
      <c r="A30" s="37" t="s">
        <v>212</v>
      </c>
      <c r="D30" s="194"/>
      <c r="E30" s="36"/>
      <c r="F30" s="22"/>
      <c r="G30" s="51"/>
      <c r="I30" s="51"/>
      <c r="K30" s="51"/>
      <c r="M30" s="51"/>
      <c r="O30" s="51"/>
    </row>
    <row r="31" spans="1:15" ht="12.75" customHeight="1">
      <c r="B31" s="7" t="s">
        <v>213</v>
      </c>
      <c r="D31" s="194">
        <v>180123</v>
      </c>
      <c r="E31" s="36"/>
      <c r="F31" s="22"/>
      <c r="G31" s="51">
        <v>186323</v>
      </c>
      <c r="I31" s="51">
        <v>188011</v>
      </c>
      <c r="K31" s="51">
        <v>198398</v>
      </c>
      <c r="M31" s="51">
        <v>218981</v>
      </c>
      <c r="O31" s="51"/>
    </row>
    <row r="32" spans="1:15" ht="12.75" customHeight="1">
      <c r="B32" s="7" t="s">
        <v>214</v>
      </c>
      <c r="D32" s="194">
        <v>7376</v>
      </c>
      <c r="E32" s="36"/>
      <c r="F32" s="22"/>
      <c r="G32" s="51">
        <v>6796</v>
      </c>
      <c r="I32" s="51">
        <v>6605</v>
      </c>
      <c r="K32" s="51">
        <v>7135</v>
      </c>
      <c r="M32" s="51">
        <v>10345</v>
      </c>
      <c r="O32" s="51"/>
    </row>
    <row r="33" spans="1:15" ht="12.75" customHeight="1">
      <c r="B33" s="7" t="s">
        <v>215</v>
      </c>
      <c r="D33" s="194">
        <v>4793</v>
      </c>
      <c r="E33" s="36"/>
      <c r="F33" s="22"/>
      <c r="G33" s="51">
        <v>4168</v>
      </c>
      <c r="I33" s="51">
        <v>4046</v>
      </c>
      <c r="K33" s="51">
        <v>4215</v>
      </c>
      <c r="M33" s="51">
        <v>4616</v>
      </c>
      <c r="O33" s="51"/>
    </row>
    <row r="34" spans="1:15" ht="12.75" customHeight="1">
      <c r="B34" s="7" t="s">
        <v>28</v>
      </c>
      <c r="D34" s="308">
        <v>-16183</v>
      </c>
      <c r="E34" s="36"/>
      <c r="F34" s="22"/>
      <c r="G34" s="113">
        <v>-15457</v>
      </c>
      <c r="I34" s="113">
        <v>-14861</v>
      </c>
      <c r="K34" s="113">
        <v>-14971</v>
      </c>
      <c r="M34" s="113">
        <v>-18358</v>
      </c>
      <c r="O34" s="51"/>
    </row>
    <row r="35" spans="1:15" ht="12.75" customHeight="1">
      <c r="B35" s="86" t="s">
        <v>13</v>
      </c>
      <c r="D35" s="306">
        <f>SUM(D31:D34)</f>
        <v>176109</v>
      </c>
      <c r="E35" s="36"/>
      <c r="F35" s="22"/>
      <c r="G35" s="110">
        <f>SUM(G31:G34)</f>
        <v>181830</v>
      </c>
      <c r="I35" s="110">
        <f>SUM(I31:I34)</f>
        <v>183801</v>
      </c>
      <c r="K35" s="110">
        <f>SUM(K31:K34)</f>
        <v>194777</v>
      </c>
      <c r="M35" s="110">
        <v>215584</v>
      </c>
      <c r="O35" s="51"/>
    </row>
    <row r="36" spans="1:15" ht="12.75" customHeight="1">
      <c r="D36" s="194"/>
      <c r="E36" s="36"/>
      <c r="F36" s="22"/>
      <c r="G36" s="51"/>
      <c r="I36" s="51"/>
      <c r="K36" s="51"/>
      <c r="M36" s="51"/>
      <c r="O36" s="51"/>
    </row>
    <row r="37" spans="1:15" ht="12.75" customHeight="1">
      <c r="A37" s="37" t="s">
        <v>167</v>
      </c>
      <c r="D37" s="380">
        <f>+D28-D35</f>
        <v>469207</v>
      </c>
      <c r="E37" s="36"/>
      <c r="F37" s="22"/>
      <c r="G37" s="179">
        <f>+G28-G35</f>
        <v>447320</v>
      </c>
      <c r="I37" s="179">
        <f>+I28-I35</f>
        <v>458861</v>
      </c>
      <c r="K37" s="180">
        <f>+K28-K35</f>
        <v>427110</v>
      </c>
      <c r="M37" s="180">
        <f>M28-M35</f>
        <v>363773</v>
      </c>
      <c r="O37" s="181"/>
    </row>
    <row r="38" spans="1:15" ht="12.75" customHeight="1">
      <c r="D38" s="22"/>
      <c r="E38" s="36"/>
      <c r="F38" s="22"/>
      <c r="I38" s="66"/>
    </row>
    <row r="39" spans="1:15" ht="12.75" customHeight="1">
      <c r="A39" s="7" t="s">
        <v>32</v>
      </c>
      <c r="B39" s="182"/>
      <c r="C39" s="63"/>
      <c r="D39" s="194">
        <v>18933</v>
      </c>
      <c r="E39" s="118"/>
      <c r="F39" s="156"/>
      <c r="G39" s="51">
        <v>26101</v>
      </c>
      <c r="H39" s="63"/>
      <c r="I39" s="51">
        <v>33892</v>
      </c>
      <c r="J39" s="63"/>
      <c r="K39" s="51">
        <v>31613</v>
      </c>
      <c r="L39" s="63"/>
      <c r="M39" s="51">
        <v>27524</v>
      </c>
      <c r="N39" s="63"/>
      <c r="O39" s="51"/>
    </row>
    <row r="40" spans="1:15" ht="12.75" customHeight="1">
      <c r="D40" s="22"/>
      <c r="E40" s="36"/>
      <c r="F40" s="22"/>
      <c r="I40" s="66"/>
    </row>
    <row r="41" spans="1:15" ht="13.5" thickBot="1">
      <c r="A41" s="37" t="s">
        <v>216</v>
      </c>
      <c r="B41" s="182"/>
      <c r="D41" s="381">
        <f>D37-D39</f>
        <v>450274</v>
      </c>
      <c r="E41" s="36"/>
      <c r="F41" s="22"/>
      <c r="G41" s="183">
        <f>G37-G39</f>
        <v>421219</v>
      </c>
      <c r="I41" s="183">
        <f>I37-I39</f>
        <v>424969</v>
      </c>
      <c r="K41" s="184">
        <f>+K37-K39</f>
        <v>395497</v>
      </c>
      <c r="M41" s="184">
        <f>+M37-M39</f>
        <v>336249</v>
      </c>
      <c r="O41" s="38"/>
    </row>
    <row r="42" spans="1:15" ht="13.5" thickTop="1">
      <c r="D42" s="87"/>
    </row>
    <row r="43" spans="1:15">
      <c r="D43" s="87"/>
    </row>
    <row r="44" spans="1:15">
      <c r="D44" s="87"/>
    </row>
    <row r="45" spans="1:15">
      <c r="D45" s="87"/>
    </row>
    <row r="46" spans="1:15">
      <c r="D46" s="87"/>
    </row>
    <row r="47" spans="1:15">
      <c r="D47" s="87"/>
    </row>
    <row r="48" spans="1:15">
      <c r="D48" s="87"/>
    </row>
    <row r="49" spans="3:12">
      <c r="D49" s="87"/>
    </row>
    <row r="50" spans="3:12">
      <c r="D50" s="87"/>
    </row>
    <row r="51" spans="3:12">
      <c r="D51" s="87"/>
    </row>
    <row r="52" spans="3:12">
      <c r="D52" s="87"/>
    </row>
    <row r="53" spans="3:12">
      <c r="D53" s="87"/>
    </row>
    <row r="54" spans="3:12">
      <c r="C54" s="63"/>
      <c r="D54" s="171"/>
      <c r="E54" s="63"/>
      <c r="F54" s="63"/>
      <c r="G54" s="139"/>
      <c r="H54" s="63"/>
      <c r="I54" s="63"/>
      <c r="J54" s="63"/>
      <c r="K54" s="63"/>
      <c r="L54" s="63"/>
    </row>
    <row r="55" spans="3:12">
      <c r="D55" s="87"/>
    </row>
    <row r="56" spans="3:12">
      <c r="D56" s="87"/>
    </row>
    <row r="57" spans="3:12">
      <c r="D57" s="87"/>
    </row>
    <row r="58" spans="3:12">
      <c r="D58" s="87"/>
    </row>
    <row r="59" spans="3:12">
      <c r="D59" s="87"/>
    </row>
    <row r="60" spans="3:12">
      <c r="D60" s="87"/>
    </row>
    <row r="61" spans="3:12">
      <c r="D61" s="87"/>
    </row>
    <row r="62" spans="3:12">
      <c r="D62" s="87"/>
    </row>
    <row r="63" spans="3:12">
      <c r="D63" s="87"/>
    </row>
    <row r="64" spans="3:12">
      <c r="D64" s="87"/>
    </row>
    <row r="65" spans="3:12">
      <c r="D65" s="87"/>
    </row>
    <row r="66" spans="3:12">
      <c r="D66" s="87"/>
    </row>
    <row r="67" spans="3:12">
      <c r="D67" s="87"/>
    </row>
    <row r="68" spans="3:12">
      <c r="D68" s="87"/>
    </row>
    <row r="69" spans="3:12">
      <c r="D69" s="87"/>
    </row>
    <row r="70" spans="3:12">
      <c r="D70" s="87"/>
    </row>
    <row r="71" spans="3:12">
      <c r="D71" s="87"/>
    </row>
    <row r="72" spans="3:12">
      <c r="C72" s="63"/>
      <c r="D72" s="185"/>
      <c r="E72" s="63"/>
      <c r="F72" s="63"/>
      <c r="G72" s="139"/>
      <c r="H72" s="63"/>
      <c r="I72" s="63"/>
      <c r="J72" s="63"/>
      <c r="K72" s="63"/>
      <c r="L72" s="63"/>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Normal="100" zoomScaleSheetLayoutView="100" workbookViewId="0"/>
  </sheetViews>
  <sheetFormatPr defaultColWidth="10" defaultRowHeight="12.75"/>
  <cols>
    <col min="1" max="1" width="3.7109375" style="7" customWidth="1"/>
    <col min="2" max="2" width="67.7109375" style="7" customWidth="1"/>
    <col min="3" max="3" width="2.7109375" style="7" customWidth="1"/>
    <col min="4" max="4" width="15.7109375" style="87"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10" style="7"/>
  </cols>
  <sheetData>
    <row r="1" spans="1:16" ht="12.75" customHeight="1">
      <c r="A1" s="172" t="s">
        <v>201</v>
      </c>
      <c r="B1" s="173"/>
      <c r="C1" s="173"/>
      <c r="D1" s="186"/>
      <c r="E1" s="173"/>
      <c r="F1" s="173"/>
      <c r="G1" s="173"/>
      <c r="H1" s="173"/>
      <c r="I1" s="173"/>
      <c r="J1" s="173"/>
      <c r="K1" s="173"/>
      <c r="L1" s="187"/>
      <c r="M1" s="173"/>
    </row>
    <row r="2" spans="1:16" ht="12.75" customHeight="1">
      <c r="A2" s="188"/>
      <c r="B2" s="44"/>
      <c r="C2" s="44"/>
      <c r="D2" s="189"/>
      <c r="E2" s="44"/>
      <c r="F2" s="44"/>
      <c r="G2" s="44"/>
      <c r="H2" s="44"/>
      <c r="I2" s="44"/>
      <c r="J2" s="44"/>
      <c r="K2" s="44"/>
      <c r="L2" s="37"/>
      <c r="M2" s="44"/>
    </row>
    <row r="3" spans="1:16" ht="12.75" customHeight="1">
      <c r="A3" s="14" t="s">
        <v>217</v>
      </c>
      <c r="B3" s="18"/>
      <c r="C3" s="18"/>
      <c r="D3" s="161"/>
      <c r="E3" s="18"/>
      <c r="F3" s="18"/>
      <c r="G3" s="18"/>
      <c r="H3" s="18"/>
      <c r="I3" s="18"/>
      <c r="J3" s="18"/>
      <c r="K3" s="18"/>
      <c r="L3" s="16"/>
      <c r="M3" s="18"/>
    </row>
    <row r="4" spans="1:16" ht="12.75" customHeight="1">
      <c r="A4" s="21" t="s">
        <v>2</v>
      </c>
      <c r="L4" s="22"/>
    </row>
    <row r="5" spans="1:16" ht="12.75" customHeight="1">
      <c r="A5" s="27" t="s">
        <v>161</v>
      </c>
      <c r="B5" s="190"/>
      <c r="D5" s="98">
        <v>2015</v>
      </c>
      <c r="E5" s="36"/>
      <c r="F5" s="22"/>
      <c r="G5" s="99">
        <v>2014</v>
      </c>
      <c r="I5" s="99">
        <v>2013</v>
      </c>
      <c r="K5" s="100">
        <v>2012</v>
      </c>
      <c r="M5" s="100">
        <v>2011</v>
      </c>
      <c r="N5" s="191"/>
      <c r="O5" s="101"/>
    </row>
    <row r="6" spans="1:16">
      <c r="B6" s="28"/>
      <c r="D6" s="22"/>
      <c r="E6" s="36"/>
      <c r="F6" s="22"/>
      <c r="G6" s="102"/>
      <c r="I6" s="66"/>
    </row>
    <row r="7" spans="1:16" ht="12.75" customHeight="1">
      <c r="A7" s="37" t="s">
        <v>40</v>
      </c>
      <c r="D7" s="22"/>
      <c r="E7" s="36"/>
      <c r="F7" s="22"/>
      <c r="G7" s="102"/>
      <c r="I7" s="66"/>
      <c r="N7" s="22"/>
    </row>
    <row r="8" spans="1:16" ht="12.75" customHeight="1">
      <c r="A8" s="44" t="s">
        <v>76</v>
      </c>
      <c r="D8" s="22"/>
      <c r="E8" s="36"/>
      <c r="F8" s="22"/>
      <c r="G8" s="102"/>
      <c r="I8" s="66"/>
    </row>
    <row r="9" spans="1:16" ht="12.75" customHeight="1">
      <c r="A9" s="37" t="s">
        <v>218</v>
      </c>
      <c r="D9" s="22"/>
      <c r="E9" s="36"/>
      <c r="F9" s="22"/>
      <c r="G9" s="102"/>
      <c r="I9" s="66"/>
      <c r="N9" s="22"/>
    </row>
    <row r="10" spans="1:16" ht="12.75" customHeight="1">
      <c r="A10" s="44"/>
      <c r="B10" s="7" t="s">
        <v>61</v>
      </c>
      <c r="D10" s="193">
        <v>16218724</v>
      </c>
      <c r="E10" s="36"/>
      <c r="F10" s="22"/>
      <c r="G10" s="192">
        <v>15539811</v>
      </c>
      <c r="I10" s="192">
        <v>15196598</v>
      </c>
      <c r="K10" s="192">
        <v>14342501</v>
      </c>
      <c r="M10" s="192">
        <v>13750105</v>
      </c>
      <c r="N10" s="193"/>
      <c r="O10" s="192"/>
    </row>
    <row r="11" spans="1:16" ht="12.75" customHeight="1">
      <c r="A11" s="44"/>
      <c r="B11" s="7" t="s">
        <v>62</v>
      </c>
      <c r="D11" s="308">
        <v>-5590937</v>
      </c>
      <c r="E11" s="36"/>
      <c r="F11" s="22"/>
      <c r="G11" s="113">
        <v>-5394650</v>
      </c>
      <c r="I11" s="113">
        <v>-5296501</v>
      </c>
      <c r="K11" s="113">
        <v>-4925990</v>
      </c>
      <c r="M11" s="113">
        <v>-4706462</v>
      </c>
      <c r="N11" s="194"/>
      <c r="O11" s="51"/>
    </row>
    <row r="12" spans="1:16" ht="12.75" customHeight="1">
      <c r="A12" s="44"/>
      <c r="B12" s="86" t="s">
        <v>63</v>
      </c>
      <c r="D12" s="194">
        <f>SUM(D10:D11)</f>
        <v>10627787</v>
      </c>
      <c r="E12" s="36"/>
      <c r="F12" s="22"/>
      <c r="G12" s="51">
        <f>SUM(G10:G11)</f>
        <v>10145161</v>
      </c>
      <c r="I12" s="51">
        <f>SUM(I10:I11)</f>
        <v>9900097</v>
      </c>
      <c r="K12" s="51">
        <f>+K10+K11</f>
        <v>9416511</v>
      </c>
      <c r="M12" s="51">
        <f>+M10+M11</f>
        <v>9043643</v>
      </c>
      <c r="N12" s="194"/>
      <c r="O12" s="51"/>
    </row>
    <row r="13" spans="1:16" ht="12.75" customHeight="1">
      <c r="A13" s="44"/>
      <c r="B13" s="7" t="s">
        <v>64</v>
      </c>
      <c r="D13" s="194">
        <v>812845</v>
      </c>
      <c r="E13" s="36"/>
      <c r="F13" s="22"/>
      <c r="G13" s="51">
        <v>682807</v>
      </c>
      <c r="I13" s="51">
        <v>581369</v>
      </c>
      <c r="K13" s="51">
        <v>565716</v>
      </c>
      <c r="M13" s="51">
        <v>496745</v>
      </c>
      <c r="N13" s="194"/>
      <c r="O13" s="51"/>
    </row>
    <row r="14" spans="1:16" ht="12.75" customHeight="1">
      <c r="A14" s="44"/>
      <c r="B14" s="7" t="s">
        <v>65</v>
      </c>
      <c r="D14" s="194">
        <v>117385</v>
      </c>
      <c r="E14" s="36"/>
      <c r="F14" s="22"/>
      <c r="G14" s="51">
        <v>121255</v>
      </c>
      <c r="I14" s="51">
        <v>125125</v>
      </c>
      <c r="K14" s="51">
        <v>128995</v>
      </c>
      <c r="M14" s="51">
        <v>132864</v>
      </c>
      <c r="N14" s="194"/>
      <c r="O14" s="51"/>
    </row>
    <row r="15" spans="1:16" ht="12.75" customHeight="1">
      <c r="A15" s="44"/>
      <c r="B15" s="7" t="s">
        <v>66</v>
      </c>
      <c r="D15" s="194">
        <v>123820</v>
      </c>
      <c r="E15" s="36"/>
      <c r="F15" s="22"/>
      <c r="G15" s="51">
        <v>119600</v>
      </c>
      <c r="I15" s="51">
        <v>157534</v>
      </c>
      <c r="K15" s="51">
        <v>161995</v>
      </c>
      <c r="M15" s="51">
        <v>170416</v>
      </c>
      <c r="N15" s="194"/>
      <c r="O15" s="51"/>
    </row>
    <row r="16" spans="1:16" ht="12.75" customHeight="1">
      <c r="A16" s="44"/>
      <c r="B16" s="7" t="s">
        <v>182</v>
      </c>
      <c r="D16" s="308">
        <v>123139</v>
      </c>
      <c r="E16" s="36"/>
      <c r="F16" s="22"/>
      <c r="G16" s="113">
        <v>125201</v>
      </c>
      <c r="I16" s="113">
        <v>124557</v>
      </c>
      <c r="K16" s="113">
        <v>122778</v>
      </c>
      <c r="M16" s="113">
        <v>118098</v>
      </c>
      <c r="N16" s="194"/>
      <c r="O16" s="51"/>
      <c r="P16" s="50"/>
    </row>
    <row r="17" spans="1:15" ht="12.75" customHeight="1">
      <c r="A17" s="44"/>
      <c r="B17" s="86" t="s">
        <v>68</v>
      </c>
      <c r="D17" s="306">
        <f>SUM(D12:D16)</f>
        <v>11804976</v>
      </c>
      <c r="E17" s="36"/>
      <c r="F17" s="22"/>
      <c r="G17" s="110">
        <f>SUM(G12:G16)</f>
        <v>11194024</v>
      </c>
      <c r="I17" s="110">
        <f>SUM(I12:I16)</f>
        <v>10888682</v>
      </c>
      <c r="K17" s="110">
        <f>SUM(K12:K16)</f>
        <v>10395995</v>
      </c>
      <c r="M17" s="110">
        <f>SUM(M12:M16)</f>
        <v>9961766</v>
      </c>
      <c r="N17" s="194"/>
      <c r="O17" s="51"/>
    </row>
    <row r="18" spans="1:15" ht="12.75" customHeight="1">
      <c r="A18" s="44"/>
      <c r="D18" s="194"/>
      <c r="E18" s="36"/>
      <c r="F18" s="22"/>
      <c r="G18" s="51"/>
      <c r="I18" s="51"/>
      <c r="K18" s="51"/>
      <c r="M18" s="51"/>
      <c r="N18" s="194"/>
      <c r="O18" s="51"/>
    </row>
    <row r="19" spans="1:15" ht="12.75" customHeight="1">
      <c r="A19" s="37" t="s">
        <v>56</v>
      </c>
      <c r="D19" s="22"/>
      <c r="E19" s="36"/>
      <c r="F19" s="22"/>
      <c r="G19" s="120"/>
      <c r="I19" s="120"/>
      <c r="K19" s="24"/>
      <c r="M19" s="24"/>
      <c r="N19" s="22"/>
    </row>
    <row r="20" spans="1:15" ht="12.75" customHeight="1">
      <c r="A20" s="44"/>
      <c r="B20" s="7" t="s">
        <v>219</v>
      </c>
      <c r="D20" s="194">
        <v>735196</v>
      </c>
      <c r="E20" s="36"/>
      <c r="F20" s="22"/>
      <c r="G20" s="51">
        <v>713866</v>
      </c>
      <c r="I20" s="51">
        <v>642007</v>
      </c>
      <c r="K20" s="51">
        <v>570625</v>
      </c>
      <c r="M20" s="51">
        <v>513733</v>
      </c>
      <c r="N20" s="194"/>
      <c r="O20" s="51"/>
    </row>
    <row r="21" spans="1:15" ht="12.75" customHeight="1">
      <c r="A21" s="44"/>
      <c r="B21" s="7" t="s">
        <v>50</v>
      </c>
      <c r="D21" s="194">
        <v>12106</v>
      </c>
      <c r="E21" s="36"/>
      <c r="F21" s="22"/>
      <c r="G21" s="51">
        <v>17620</v>
      </c>
      <c r="I21" s="51">
        <v>23815</v>
      </c>
      <c r="K21" s="51">
        <v>35891</v>
      </c>
      <c r="M21" s="51">
        <v>49322</v>
      </c>
      <c r="N21" s="194"/>
      <c r="O21" s="51"/>
    </row>
    <row r="22" spans="1:15" ht="12.75" customHeight="1">
      <c r="A22" s="44"/>
      <c r="B22" s="7" t="s">
        <v>58</v>
      </c>
      <c r="D22" s="194">
        <v>34455</v>
      </c>
      <c r="E22" s="36"/>
      <c r="F22" s="22"/>
      <c r="G22" s="51">
        <v>33362</v>
      </c>
      <c r="I22" s="51">
        <v>33709</v>
      </c>
      <c r="K22" s="51">
        <v>31650</v>
      </c>
      <c r="M22" s="51">
        <v>30551</v>
      </c>
      <c r="N22" s="194"/>
      <c r="O22" s="51"/>
    </row>
    <row r="23" spans="1:15" ht="12.75" customHeight="1">
      <c r="A23" s="44"/>
      <c r="B23" s="86" t="s">
        <v>59</v>
      </c>
      <c r="D23" s="306">
        <f>SUM(D20:D22)</f>
        <v>781757</v>
      </c>
      <c r="E23" s="36"/>
      <c r="F23" s="22"/>
      <c r="G23" s="110">
        <f>SUM(G20:G22)</f>
        <v>764848</v>
      </c>
      <c r="I23" s="110">
        <f>SUM(I20:I22)</f>
        <v>699531</v>
      </c>
      <c r="K23" s="110">
        <f>SUM(K20:K22)</f>
        <v>638166</v>
      </c>
      <c r="M23" s="110">
        <f>SUM(M20:M22)</f>
        <v>593606</v>
      </c>
      <c r="N23" s="194"/>
      <c r="O23" s="51"/>
    </row>
    <row r="24" spans="1:15" ht="12.75" customHeight="1">
      <c r="A24" s="44"/>
      <c r="D24" s="194"/>
      <c r="E24" s="36"/>
      <c r="F24" s="22"/>
      <c r="G24" s="51"/>
      <c r="I24" s="51"/>
      <c r="K24" s="51"/>
      <c r="M24" s="51"/>
      <c r="N24" s="194"/>
      <c r="O24" s="51"/>
    </row>
    <row r="25" spans="1:15" ht="12.75" customHeight="1">
      <c r="A25" s="37" t="s">
        <v>41</v>
      </c>
      <c r="D25" s="194"/>
      <c r="E25" s="36"/>
      <c r="F25" s="22"/>
      <c r="G25" s="51"/>
      <c r="I25" s="51"/>
      <c r="K25" s="51"/>
      <c r="M25" s="51"/>
      <c r="N25" s="194"/>
      <c r="O25" s="51"/>
    </row>
    <row r="26" spans="1:15" ht="12.75" customHeight="1">
      <c r="A26" s="44"/>
      <c r="B26" s="7" t="s">
        <v>42</v>
      </c>
      <c r="D26" s="194">
        <v>22056</v>
      </c>
      <c r="E26" s="36"/>
      <c r="F26" s="22"/>
      <c r="G26" s="51">
        <v>4515</v>
      </c>
      <c r="I26" s="51">
        <v>3725</v>
      </c>
      <c r="K26" s="51">
        <v>3499</v>
      </c>
      <c r="M26" s="51">
        <v>19873</v>
      </c>
      <c r="N26" s="194"/>
      <c r="O26" s="51"/>
    </row>
    <row r="27" spans="1:15" ht="12.75" customHeight="1">
      <c r="A27" s="44"/>
      <c r="B27" s="7" t="s">
        <v>220</v>
      </c>
      <c r="D27" s="194">
        <v>0</v>
      </c>
      <c r="E27" s="36"/>
      <c r="F27" s="22"/>
      <c r="G27" s="51">
        <v>0</v>
      </c>
      <c r="I27" s="51">
        <v>0</v>
      </c>
      <c r="K27" s="51">
        <v>0</v>
      </c>
      <c r="M27" s="51">
        <v>0</v>
      </c>
      <c r="N27" s="194"/>
      <c r="O27" s="51"/>
    </row>
    <row r="28" spans="1:15" ht="12.75" customHeight="1">
      <c r="A28" s="44"/>
      <c r="B28" s="7" t="s">
        <v>43</v>
      </c>
      <c r="D28" s="194">
        <v>274428</v>
      </c>
      <c r="E28" s="36"/>
      <c r="F28" s="22"/>
      <c r="G28" s="51">
        <v>297712</v>
      </c>
      <c r="I28" s="51">
        <v>299055</v>
      </c>
      <c r="K28" s="51">
        <v>274815</v>
      </c>
      <c r="M28" s="51">
        <v>280100</v>
      </c>
      <c r="N28" s="194"/>
      <c r="O28" s="51"/>
    </row>
    <row r="29" spans="1:15" ht="12.75" customHeight="1">
      <c r="A29" s="44"/>
      <c r="B29" s="7" t="s">
        <v>44</v>
      </c>
      <c r="D29" s="194">
        <v>96240</v>
      </c>
      <c r="E29" s="36"/>
      <c r="F29" s="22"/>
      <c r="G29" s="51">
        <v>100533</v>
      </c>
      <c r="I29" s="51">
        <v>96796</v>
      </c>
      <c r="K29" s="51">
        <v>94845</v>
      </c>
      <c r="M29" s="51">
        <v>125239</v>
      </c>
      <c r="N29" s="194"/>
      <c r="O29" s="51"/>
    </row>
    <row r="30" spans="1:15" ht="12.75" customHeight="1">
      <c r="A30" s="44"/>
      <c r="B30" s="7" t="s">
        <v>45</v>
      </c>
      <c r="D30" s="194">
        <v>-3125</v>
      </c>
      <c r="E30" s="36"/>
      <c r="F30" s="22"/>
      <c r="G30" s="51">
        <v>-3094</v>
      </c>
      <c r="I30" s="51">
        <v>-3203</v>
      </c>
      <c r="K30" s="51">
        <v>-3340</v>
      </c>
      <c r="M30" s="51">
        <v>-3748</v>
      </c>
      <c r="N30" s="194"/>
      <c r="O30" s="51"/>
    </row>
    <row r="31" spans="1:15" ht="12.75" customHeight="1">
      <c r="A31" s="44"/>
      <c r="B31" s="7" t="s">
        <v>46</v>
      </c>
      <c r="D31" s="194">
        <v>234234</v>
      </c>
      <c r="E31" s="36"/>
      <c r="F31" s="22"/>
      <c r="G31" s="51">
        <v>218889</v>
      </c>
      <c r="I31" s="51">
        <v>221682</v>
      </c>
      <c r="K31" s="51">
        <v>218096</v>
      </c>
      <c r="M31" s="51">
        <v>204387</v>
      </c>
      <c r="N31" s="194"/>
      <c r="O31" s="51"/>
    </row>
    <row r="32" spans="1:15" ht="12.75" customHeight="1">
      <c r="A32" s="44"/>
      <c r="B32" s="7" t="s">
        <v>47</v>
      </c>
      <c r="D32" s="194">
        <v>45697</v>
      </c>
      <c r="E32" s="36"/>
      <c r="F32" s="22"/>
      <c r="G32" s="51">
        <v>37097</v>
      </c>
      <c r="I32" s="51">
        <v>38028</v>
      </c>
      <c r="K32" s="51">
        <v>31334</v>
      </c>
      <c r="M32" s="51">
        <v>22000</v>
      </c>
      <c r="N32" s="194"/>
      <c r="O32" s="51"/>
    </row>
    <row r="33" spans="1:16" ht="12.75" customHeight="1">
      <c r="A33" s="44"/>
      <c r="B33" s="66" t="s">
        <v>49</v>
      </c>
      <c r="D33" s="194">
        <v>0</v>
      </c>
      <c r="E33" s="36"/>
      <c r="F33" s="22"/>
      <c r="G33" s="51">
        <v>0</v>
      </c>
      <c r="I33" s="51">
        <v>135179</v>
      </c>
      <c r="K33" s="51">
        <v>589</v>
      </c>
      <c r="M33" s="51">
        <v>0</v>
      </c>
      <c r="N33" s="194"/>
      <c r="O33" s="51"/>
    </row>
    <row r="34" spans="1:16" ht="12.75" customHeight="1">
      <c r="A34" s="44"/>
      <c r="B34" s="7" t="s">
        <v>50</v>
      </c>
      <c r="D34" s="194">
        <v>15905</v>
      </c>
      <c r="E34" s="36"/>
      <c r="F34" s="22"/>
      <c r="G34" s="51">
        <v>13785</v>
      </c>
      <c r="I34" s="51">
        <v>17169</v>
      </c>
      <c r="K34" s="51">
        <v>25699</v>
      </c>
      <c r="M34" s="51">
        <v>30264</v>
      </c>
      <c r="N34" s="194"/>
      <c r="O34" s="51"/>
      <c r="P34" s="170"/>
    </row>
    <row r="35" spans="1:16" ht="12.75" customHeight="1">
      <c r="A35" s="44"/>
      <c r="B35" s="7" t="s">
        <v>51</v>
      </c>
      <c r="D35" s="194">
        <v>0</v>
      </c>
      <c r="E35" s="36"/>
      <c r="F35" s="22"/>
      <c r="G35" s="51">
        <v>6926</v>
      </c>
      <c r="I35" s="51">
        <v>20755</v>
      </c>
      <c r="K35" s="51">
        <v>72692</v>
      </c>
      <c r="M35" s="51">
        <v>27549</v>
      </c>
      <c r="N35" s="194"/>
      <c r="O35" s="51"/>
      <c r="P35" s="170"/>
    </row>
    <row r="36" spans="1:16" ht="12.75" customHeight="1">
      <c r="A36" s="44"/>
      <c r="B36" s="7" t="s">
        <v>52</v>
      </c>
      <c r="D36" s="194">
        <v>149555</v>
      </c>
      <c r="E36" s="36"/>
      <c r="F36" s="22"/>
      <c r="G36" s="51">
        <v>129808</v>
      </c>
      <c r="I36" s="51">
        <v>76388</v>
      </c>
      <c r="K36" s="51">
        <v>71257</v>
      </c>
      <c r="M36" s="51">
        <v>69072</v>
      </c>
      <c r="N36" s="194"/>
      <c r="O36" s="51"/>
      <c r="P36" s="170"/>
    </row>
    <row r="37" spans="1:16" ht="12.75" customHeight="1">
      <c r="A37" s="44"/>
      <c r="B37" s="7" t="s">
        <v>48</v>
      </c>
      <c r="D37" s="195">
        <v>0</v>
      </c>
      <c r="E37" s="36"/>
      <c r="F37" s="22"/>
      <c r="G37" s="111">
        <v>55253</v>
      </c>
      <c r="I37" s="111">
        <v>0</v>
      </c>
      <c r="K37" s="111">
        <v>74420</v>
      </c>
      <c r="M37" s="111">
        <v>111503</v>
      </c>
      <c r="N37" s="195"/>
      <c r="O37" s="111"/>
      <c r="P37" s="170"/>
    </row>
    <row r="38" spans="1:16" ht="12.75" customHeight="1">
      <c r="A38" s="44"/>
      <c r="B38" s="7" t="s">
        <v>130</v>
      </c>
      <c r="D38" s="308">
        <v>35765</v>
      </c>
      <c r="E38" s="36"/>
      <c r="F38" s="22"/>
      <c r="G38" s="113">
        <v>38693</v>
      </c>
      <c r="I38" s="113">
        <v>39153</v>
      </c>
      <c r="K38" s="113">
        <v>37077</v>
      </c>
      <c r="M38" s="113">
        <v>29355</v>
      </c>
      <c r="N38" s="194"/>
      <c r="O38" s="51"/>
      <c r="P38" s="50"/>
    </row>
    <row r="39" spans="1:16" ht="12.75" customHeight="1">
      <c r="A39" s="44"/>
      <c r="B39" s="86" t="s">
        <v>54</v>
      </c>
      <c r="D39" s="306">
        <f>SUM(D26:D38)</f>
        <v>870755</v>
      </c>
      <c r="E39" s="36"/>
      <c r="F39" s="22"/>
      <c r="G39" s="110">
        <f>SUM(G26:G38)</f>
        <v>900117</v>
      </c>
      <c r="I39" s="110">
        <f>SUM(I26:I38)</f>
        <v>944727</v>
      </c>
      <c r="K39" s="110">
        <f>SUM(K26:K38)</f>
        <v>900983</v>
      </c>
      <c r="M39" s="110">
        <f>SUM(M26:M38)</f>
        <v>915594</v>
      </c>
      <c r="N39" s="194"/>
      <c r="O39" s="51"/>
      <c r="P39" s="50"/>
    </row>
    <row r="40" spans="1:16" ht="12.75" customHeight="1">
      <c r="A40" s="44"/>
      <c r="D40" s="194"/>
      <c r="E40" s="36"/>
      <c r="F40" s="22"/>
      <c r="G40" s="51"/>
      <c r="I40" s="51"/>
      <c r="K40" s="51"/>
      <c r="M40" s="51"/>
      <c r="N40" s="194"/>
      <c r="O40" s="51"/>
      <c r="P40" s="50"/>
    </row>
    <row r="41" spans="1:16" ht="12.75" customHeight="1">
      <c r="A41" s="37" t="s">
        <v>69</v>
      </c>
      <c r="C41" s="63"/>
      <c r="D41" s="194"/>
      <c r="E41" s="118"/>
      <c r="F41" s="156"/>
      <c r="G41" s="51"/>
      <c r="H41" s="63"/>
      <c r="I41" s="51"/>
      <c r="J41" s="63"/>
      <c r="K41" s="51"/>
      <c r="L41" s="63"/>
      <c r="M41" s="51"/>
      <c r="N41" s="194"/>
      <c r="O41" s="51"/>
      <c r="P41" s="193"/>
    </row>
    <row r="42" spans="1:16" ht="12.75" customHeight="1">
      <c r="A42" s="37"/>
      <c r="B42" s="7" t="s">
        <v>51</v>
      </c>
      <c r="D42" s="194">
        <v>0</v>
      </c>
      <c r="E42" s="36"/>
      <c r="F42" s="22"/>
      <c r="G42" s="51">
        <v>0</v>
      </c>
      <c r="I42" s="51">
        <v>0</v>
      </c>
      <c r="K42" s="51">
        <v>0</v>
      </c>
      <c r="M42" s="51">
        <v>0</v>
      </c>
      <c r="N42" s="194"/>
      <c r="O42" s="51"/>
      <c r="P42" s="194"/>
    </row>
    <row r="43" spans="1:16" ht="12.75" customHeight="1">
      <c r="A43" s="44"/>
      <c r="B43" s="84" t="s">
        <v>70</v>
      </c>
      <c r="D43" s="196">
        <v>1214146</v>
      </c>
      <c r="E43" s="36"/>
      <c r="F43" s="22"/>
      <c r="G43" s="168">
        <v>1054087</v>
      </c>
      <c r="I43" s="168">
        <v>711712</v>
      </c>
      <c r="K43" s="168">
        <v>1099900</v>
      </c>
      <c r="M43" s="168">
        <v>1352079</v>
      </c>
      <c r="N43" s="196"/>
      <c r="O43" s="168"/>
      <c r="P43" s="194"/>
    </row>
    <row r="44" spans="1:16" ht="12.75" customHeight="1">
      <c r="A44" s="44"/>
      <c r="B44" s="84" t="s">
        <v>49</v>
      </c>
      <c r="D44" s="196">
        <v>0</v>
      </c>
      <c r="E44" s="36"/>
      <c r="F44" s="22"/>
      <c r="G44" s="168">
        <v>0</v>
      </c>
      <c r="I44" s="168">
        <v>0</v>
      </c>
      <c r="K44" s="168">
        <v>70784</v>
      </c>
      <c r="M44" s="168">
        <v>69028</v>
      </c>
      <c r="N44" s="196"/>
      <c r="O44" s="168"/>
      <c r="P44" s="194"/>
    </row>
    <row r="45" spans="1:16" ht="12.75" customHeight="1">
      <c r="A45" s="44"/>
      <c r="B45" s="84" t="s">
        <v>72</v>
      </c>
      <c r="D45" s="196">
        <v>182625</v>
      </c>
      <c r="E45" s="36"/>
      <c r="F45" s="22"/>
      <c r="G45" s="168">
        <v>149260</v>
      </c>
      <c r="I45" s="168">
        <v>0</v>
      </c>
      <c r="K45" s="168">
        <v>0</v>
      </c>
      <c r="M45" s="168">
        <v>0</v>
      </c>
      <c r="N45" s="196"/>
      <c r="O45" s="168"/>
      <c r="P45" s="194"/>
    </row>
    <row r="46" spans="1:16" ht="12.75" customHeight="1">
      <c r="A46" s="44"/>
      <c r="B46" s="7" t="s">
        <v>73</v>
      </c>
      <c r="D46" s="308">
        <v>127923</v>
      </c>
      <c r="E46" s="36"/>
      <c r="F46" s="22"/>
      <c r="G46" s="113">
        <v>128026</v>
      </c>
      <c r="I46" s="113">
        <v>114865</v>
      </c>
      <c r="K46" s="113">
        <v>114222</v>
      </c>
      <c r="M46" s="113">
        <v>118983</v>
      </c>
      <c r="N46" s="194"/>
      <c r="O46" s="51"/>
      <c r="P46" s="194"/>
    </row>
    <row r="47" spans="1:16" ht="12.75" customHeight="1">
      <c r="A47" s="44"/>
      <c r="B47" s="86" t="s">
        <v>74</v>
      </c>
      <c r="D47" s="352">
        <f>SUM(D42:D46)</f>
        <v>1524694</v>
      </c>
      <c r="E47" s="36"/>
      <c r="F47" s="22"/>
      <c r="G47" s="149">
        <f>SUM(G42:G46)</f>
        <v>1331373</v>
      </c>
      <c r="I47" s="149">
        <f>SUM(I42:I46)</f>
        <v>826577</v>
      </c>
      <c r="K47" s="149">
        <f>SUM(K42:K46)</f>
        <v>1284906</v>
      </c>
      <c r="M47" s="149">
        <f>SUM(M42:M46)</f>
        <v>1540090</v>
      </c>
      <c r="N47" s="197"/>
      <c r="O47" s="148"/>
      <c r="P47" s="194"/>
    </row>
    <row r="48" spans="1:16" ht="12.75" customHeight="1">
      <c r="A48" s="44"/>
      <c r="D48" s="197"/>
      <c r="E48" s="36"/>
      <c r="F48" s="22"/>
      <c r="G48" s="148"/>
      <c r="I48" s="148"/>
      <c r="K48" s="148"/>
      <c r="M48" s="148"/>
      <c r="N48" s="197"/>
      <c r="O48" s="148"/>
      <c r="P48" s="194"/>
    </row>
    <row r="49" spans="1:16" ht="12.75" customHeight="1" thickBot="1">
      <c r="A49" s="37" t="s">
        <v>75</v>
      </c>
      <c r="D49" s="313">
        <f>D17+D23+D39+D47</f>
        <v>14982182</v>
      </c>
      <c r="E49" s="36"/>
      <c r="F49" s="22"/>
      <c r="G49" s="159">
        <f>G17+G23+G39+G47</f>
        <v>14190362</v>
      </c>
      <c r="I49" s="159">
        <f>I17+I23+I39+I47</f>
        <v>13359517</v>
      </c>
      <c r="K49" s="159">
        <f>+K17+K23+K39+K47</f>
        <v>13220050</v>
      </c>
      <c r="M49" s="159">
        <f>+M17+M23+M39+M47</f>
        <v>13011056</v>
      </c>
      <c r="N49" s="198"/>
      <c r="O49" s="106"/>
      <c r="P49" s="22"/>
    </row>
    <row r="50" spans="1:16" ht="6.75" customHeight="1" thickTop="1">
      <c r="N50" s="194"/>
    </row>
    <row r="51" spans="1:16">
      <c r="A51" s="54" t="s">
        <v>728</v>
      </c>
      <c r="L51" s="22"/>
      <c r="N51" s="194"/>
    </row>
    <row r="52" spans="1:16">
      <c r="N52" s="194"/>
    </row>
    <row r="53" spans="1:16">
      <c r="L53" s="22"/>
      <c r="N53" s="194"/>
    </row>
    <row r="54" spans="1:16">
      <c r="N54" s="194"/>
    </row>
    <row r="55" spans="1:16">
      <c r="N55" s="194"/>
    </row>
    <row r="56" spans="1:16">
      <c r="C56" s="63"/>
      <c r="D56" s="171"/>
      <c r="E56" s="63"/>
      <c r="F56" s="63"/>
      <c r="G56" s="139"/>
      <c r="H56" s="63"/>
      <c r="I56" s="63"/>
      <c r="J56" s="63"/>
      <c r="N56" s="194"/>
    </row>
    <row r="57" spans="1:16">
      <c r="N57" s="194"/>
    </row>
    <row r="58" spans="1:16">
      <c r="N58" s="194"/>
    </row>
    <row r="59" spans="1:16">
      <c r="L59" s="22"/>
      <c r="N59" s="194"/>
    </row>
    <row r="60" spans="1:16">
      <c r="N60" s="194"/>
    </row>
    <row r="61" spans="1:16">
      <c r="N61" s="194"/>
    </row>
    <row r="62" spans="1:16">
      <c r="N62" s="194"/>
    </row>
    <row r="63" spans="1:16">
      <c r="N63" s="194"/>
    </row>
    <row r="64" spans="1:16">
      <c r="N64" s="194"/>
    </row>
    <row r="65" spans="3:14">
      <c r="N65" s="194"/>
    </row>
    <row r="66" spans="3:14">
      <c r="N66" s="195"/>
    </row>
    <row r="67" spans="3:14">
      <c r="N67" s="194"/>
    </row>
    <row r="68" spans="3:14">
      <c r="N68" s="194"/>
    </row>
    <row r="69" spans="3:14">
      <c r="N69" s="194"/>
    </row>
    <row r="70" spans="3:14">
      <c r="N70" s="194"/>
    </row>
    <row r="71" spans="3:14">
      <c r="N71" s="194"/>
    </row>
    <row r="72" spans="3:14">
      <c r="N72" s="196"/>
    </row>
    <row r="73" spans="3:14">
      <c r="N73" s="196"/>
    </row>
    <row r="74" spans="3:14">
      <c r="C74" s="63"/>
      <c r="D74" s="171"/>
      <c r="E74" s="63"/>
      <c r="F74" s="63"/>
      <c r="G74" s="139"/>
      <c r="H74" s="63"/>
      <c r="I74" s="63"/>
      <c r="J74" s="63"/>
      <c r="N74" s="194"/>
    </row>
    <row r="75" spans="3:14">
      <c r="N75" s="197"/>
    </row>
    <row r="76" spans="3:14">
      <c r="N76" s="197"/>
    </row>
    <row r="77" spans="3:14">
      <c r="N77" s="198"/>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zoomScaleSheetLayoutView="100" workbookViewId="0"/>
  </sheetViews>
  <sheetFormatPr defaultColWidth="10" defaultRowHeight="12.75"/>
  <cols>
    <col min="1" max="1" width="3.7109375" style="7" customWidth="1"/>
    <col min="2" max="2" width="67.7109375" style="7" customWidth="1"/>
    <col min="3" max="3" width="2.7109375" style="7" customWidth="1"/>
    <col min="4" max="4" width="15.7109375" style="175"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10" style="7"/>
  </cols>
  <sheetData>
    <row r="1" spans="1:15" ht="12.75" customHeight="1">
      <c r="A1" s="172" t="s">
        <v>201</v>
      </c>
      <c r="B1" s="173"/>
      <c r="C1" s="173"/>
      <c r="D1" s="174"/>
      <c r="E1" s="173"/>
      <c r="F1" s="173"/>
      <c r="G1" s="173"/>
      <c r="H1" s="173"/>
      <c r="I1" s="173"/>
      <c r="J1" s="173"/>
      <c r="K1" s="173"/>
      <c r="L1" s="187"/>
      <c r="M1" s="173"/>
    </row>
    <row r="2" spans="1:15" ht="12.75" customHeight="1">
      <c r="A2" s="188"/>
      <c r="B2" s="44"/>
      <c r="C2" s="44"/>
      <c r="D2" s="199"/>
      <c r="E2" s="44"/>
      <c r="F2" s="44"/>
      <c r="G2" s="44"/>
      <c r="H2" s="44"/>
      <c r="I2" s="44"/>
      <c r="J2" s="44"/>
      <c r="K2" s="44"/>
      <c r="L2" s="37"/>
      <c r="M2" s="44"/>
    </row>
    <row r="3" spans="1:15" ht="12.75" customHeight="1">
      <c r="A3" s="14" t="s">
        <v>217</v>
      </c>
      <c r="B3" s="18"/>
      <c r="C3" s="18"/>
      <c r="D3" s="176"/>
      <c r="E3" s="18"/>
      <c r="F3" s="18"/>
      <c r="G3" s="18"/>
      <c r="H3" s="18"/>
      <c r="I3" s="18"/>
      <c r="J3" s="18"/>
      <c r="K3" s="18"/>
      <c r="L3" s="16"/>
      <c r="M3" s="18"/>
    </row>
    <row r="4" spans="1:15" ht="12.75" customHeight="1">
      <c r="A4" s="21" t="s">
        <v>2</v>
      </c>
      <c r="L4" s="22"/>
    </row>
    <row r="5" spans="1:15" ht="12.75" customHeight="1">
      <c r="A5" s="27" t="s">
        <v>161</v>
      </c>
      <c r="D5" s="98">
        <v>2015</v>
      </c>
      <c r="E5" s="36"/>
      <c r="F5" s="66"/>
      <c r="G5" s="99">
        <v>2014</v>
      </c>
      <c r="I5" s="99">
        <v>2013</v>
      </c>
      <c r="K5" s="100">
        <v>2012</v>
      </c>
      <c r="M5" s="100">
        <v>2011</v>
      </c>
      <c r="N5" s="191"/>
      <c r="O5" s="101"/>
    </row>
    <row r="6" spans="1:15">
      <c r="B6" s="28"/>
      <c r="D6" s="22"/>
      <c r="E6" s="36"/>
      <c r="F6" s="66"/>
      <c r="G6" s="102"/>
      <c r="I6" s="66"/>
      <c r="M6" s="24"/>
    </row>
    <row r="7" spans="1:15" ht="12.75" customHeight="1">
      <c r="A7" s="37" t="s">
        <v>82</v>
      </c>
      <c r="D7" s="22"/>
      <c r="E7" s="36"/>
      <c r="F7" s="66"/>
      <c r="G7" s="102"/>
      <c r="I7" s="66"/>
      <c r="N7" s="22"/>
    </row>
    <row r="8" spans="1:15" ht="12.75" customHeight="1">
      <c r="A8" s="44"/>
      <c r="D8" s="22"/>
      <c r="E8" s="36"/>
      <c r="F8" s="66"/>
      <c r="G8" s="102"/>
      <c r="I8" s="66"/>
    </row>
    <row r="9" spans="1:15" ht="12.75" customHeight="1">
      <c r="A9" s="37" t="s">
        <v>221</v>
      </c>
      <c r="D9" s="22"/>
      <c r="E9" s="36"/>
      <c r="F9" s="66"/>
      <c r="G9" s="102"/>
      <c r="I9" s="66"/>
      <c r="N9" s="22"/>
    </row>
    <row r="10" spans="1:15" ht="12.75" customHeight="1">
      <c r="A10" s="44"/>
      <c r="B10" s="7" t="s">
        <v>222</v>
      </c>
      <c r="D10" s="198">
        <v>178162</v>
      </c>
      <c r="E10" s="210"/>
      <c r="F10" s="246"/>
      <c r="G10" s="106">
        <v>178162</v>
      </c>
      <c r="I10" s="106">
        <v>178162</v>
      </c>
      <c r="K10" s="106">
        <v>178162</v>
      </c>
      <c r="M10" s="106">
        <v>178162</v>
      </c>
      <c r="N10" s="198"/>
      <c r="O10" s="106"/>
    </row>
    <row r="11" spans="1:15" ht="12.75" customHeight="1">
      <c r="A11" s="44"/>
      <c r="B11" s="7" t="s">
        <v>223</v>
      </c>
      <c r="D11" s="194">
        <v>2379696</v>
      </c>
      <c r="E11" s="36"/>
      <c r="F11" s="66"/>
      <c r="G11" s="51">
        <v>2379696</v>
      </c>
      <c r="I11" s="51">
        <v>2379696</v>
      </c>
      <c r="K11" s="51">
        <v>2379696</v>
      </c>
      <c r="M11" s="51">
        <v>2379696</v>
      </c>
      <c r="N11" s="194"/>
      <c r="O11" s="51"/>
    </row>
    <row r="12" spans="1:15" ht="12.75" customHeight="1">
      <c r="A12" s="44"/>
      <c r="B12" s="7" t="s">
        <v>110</v>
      </c>
      <c r="D12" s="194">
        <v>2148493</v>
      </c>
      <c r="E12" s="36"/>
      <c r="F12" s="66"/>
      <c r="G12" s="51">
        <v>1968718</v>
      </c>
      <c r="I12" s="51">
        <v>1804398</v>
      </c>
      <c r="K12" s="51">
        <v>1624237</v>
      </c>
      <c r="M12" s="51">
        <v>1510740</v>
      </c>
      <c r="N12" s="194"/>
      <c r="O12" s="51"/>
    </row>
    <row r="13" spans="1:15" ht="12.75" customHeight="1">
      <c r="A13" s="44"/>
      <c r="B13" s="7" t="s">
        <v>224</v>
      </c>
      <c r="D13" s="194"/>
      <c r="E13" s="36"/>
      <c r="F13" s="66"/>
      <c r="G13" s="51"/>
      <c r="I13" s="51"/>
      <c r="K13" s="51"/>
      <c r="M13" s="51"/>
      <c r="N13" s="194"/>
      <c r="O13" s="51"/>
    </row>
    <row r="14" spans="1:15" ht="12.75" customHeight="1">
      <c r="A14" s="44"/>
      <c r="B14" s="42" t="s">
        <v>112</v>
      </c>
      <c r="D14" s="194">
        <v>-19942</v>
      </c>
      <c r="E14" s="36"/>
      <c r="F14" s="66"/>
      <c r="G14" s="51">
        <v>-37948</v>
      </c>
      <c r="I14" s="51">
        <v>-30313</v>
      </c>
      <c r="K14" s="51">
        <v>-39503</v>
      </c>
      <c r="M14" s="51">
        <v>-38886</v>
      </c>
      <c r="N14" s="194"/>
      <c r="O14" s="51"/>
    </row>
    <row r="15" spans="1:15" ht="12.75" customHeight="1">
      <c r="A15" s="44"/>
      <c r="B15" s="42" t="s">
        <v>113</v>
      </c>
      <c r="D15" s="308">
        <v>-7155</v>
      </c>
      <c r="E15" s="36"/>
      <c r="F15" s="66"/>
      <c r="G15" s="113">
        <v>-10385</v>
      </c>
      <c r="I15" s="113">
        <v>-23059</v>
      </c>
      <c r="K15" s="113">
        <v>-49592</v>
      </c>
      <c r="M15" s="113">
        <v>-86705</v>
      </c>
      <c r="N15" s="194"/>
      <c r="O15" s="51"/>
    </row>
    <row r="16" spans="1:15" ht="12.75" customHeight="1">
      <c r="A16" s="44"/>
      <c r="B16" s="7" t="s">
        <v>225</v>
      </c>
      <c r="D16" s="194">
        <f>SUM(D10:D15)</f>
        <v>4679254</v>
      </c>
      <c r="E16" s="36"/>
      <c r="F16" s="66"/>
      <c r="G16" s="51">
        <f>SUM(G10:G15)</f>
        <v>4478243</v>
      </c>
      <c r="I16" s="51">
        <f>SUM(I10:I15)</f>
        <v>4308884</v>
      </c>
      <c r="K16" s="51">
        <f>SUM(K10:K15)</f>
        <v>4093000</v>
      </c>
      <c r="M16" s="51">
        <f>SUM(M10:M15)</f>
        <v>3943007</v>
      </c>
      <c r="N16" s="194"/>
      <c r="O16" s="51"/>
    </row>
    <row r="17" spans="1:15" ht="12.75" customHeight="1">
      <c r="A17" s="44"/>
      <c r="B17" s="7" t="s">
        <v>116</v>
      </c>
      <c r="D17" s="308">
        <v>135540</v>
      </c>
      <c r="E17" s="36"/>
      <c r="F17" s="66"/>
      <c r="G17" s="113">
        <v>151609</v>
      </c>
      <c r="I17" s="113">
        <v>145990</v>
      </c>
      <c r="K17" s="113">
        <v>129483</v>
      </c>
      <c r="M17" s="113">
        <v>108399</v>
      </c>
      <c r="N17" s="194"/>
      <c r="O17" s="51"/>
    </row>
    <row r="18" spans="1:15" ht="12.75" customHeight="1">
      <c r="A18" s="44"/>
      <c r="B18" s="7" t="s">
        <v>117</v>
      </c>
      <c r="D18" s="194">
        <f>SUM(D16:D17)</f>
        <v>4814794</v>
      </c>
      <c r="E18" s="36"/>
      <c r="F18" s="66"/>
      <c r="G18" s="51">
        <f>SUM(G16:G17)</f>
        <v>4629852</v>
      </c>
      <c r="I18" s="51">
        <f>SUM(I16:I17)</f>
        <v>4454874</v>
      </c>
      <c r="K18" s="51">
        <f>SUM(K16:K17)</f>
        <v>4222483</v>
      </c>
      <c r="M18" s="51">
        <f>SUM(M16:M17)</f>
        <v>4051406</v>
      </c>
      <c r="N18" s="194"/>
      <c r="O18" s="51"/>
    </row>
    <row r="19" spans="1:15" ht="12.75" customHeight="1">
      <c r="A19" s="44"/>
      <c r="B19" s="7" t="s">
        <v>226</v>
      </c>
      <c r="D19" s="194">
        <v>3337391</v>
      </c>
      <c r="E19" s="36"/>
      <c r="F19" s="66"/>
      <c r="G19" s="51">
        <v>2881573</v>
      </c>
      <c r="I19" s="51">
        <v>2649604</v>
      </c>
      <c r="K19" s="51">
        <v>3051596</v>
      </c>
      <c r="M19" s="51">
        <v>2872872</v>
      </c>
      <c r="N19" s="194"/>
      <c r="O19" s="51"/>
    </row>
    <row r="20" spans="1:15" ht="12.75" customHeight="1">
      <c r="A20" s="44"/>
      <c r="B20" s="42" t="s">
        <v>227</v>
      </c>
      <c r="D20" s="306">
        <f>SUM(D18:D19)</f>
        <v>8152185</v>
      </c>
      <c r="E20" s="36"/>
      <c r="F20" s="66"/>
      <c r="G20" s="110">
        <f>SUM(G18:G19)</f>
        <v>7511425</v>
      </c>
      <c r="I20" s="110">
        <f>SUM(I18:I19)</f>
        <v>7104478</v>
      </c>
      <c r="K20" s="110">
        <f>SUM(K18:K19)</f>
        <v>7274079</v>
      </c>
      <c r="M20" s="110">
        <f>SUM(M18:M19)</f>
        <v>6924278</v>
      </c>
      <c r="N20" s="194"/>
      <c r="O20" s="51"/>
    </row>
    <row r="21" spans="1:15" ht="12.75" customHeight="1">
      <c r="A21" s="44"/>
      <c r="D21" s="194"/>
      <c r="E21" s="36"/>
      <c r="F21" s="66"/>
      <c r="G21" s="51"/>
      <c r="I21" s="51"/>
      <c r="K21" s="51"/>
      <c r="M21" s="51"/>
      <c r="N21" s="194"/>
      <c r="O21" s="51"/>
    </row>
    <row r="22" spans="1:15" ht="12.75" customHeight="1">
      <c r="A22" s="37" t="s">
        <v>83</v>
      </c>
      <c r="D22" s="194"/>
      <c r="E22" s="36"/>
      <c r="F22" s="66"/>
      <c r="G22" s="51"/>
      <c r="I22" s="51"/>
      <c r="K22" s="51"/>
      <c r="M22" s="51"/>
      <c r="N22" s="194"/>
      <c r="O22" s="51"/>
    </row>
    <row r="23" spans="1:15" ht="12.75" customHeight="1">
      <c r="A23" s="44"/>
      <c r="B23" s="7" t="s">
        <v>88</v>
      </c>
      <c r="D23" s="195"/>
      <c r="E23" s="36"/>
      <c r="F23" s="66"/>
      <c r="G23" s="111">
        <v>147400</v>
      </c>
      <c r="I23" s="111">
        <v>153125</v>
      </c>
      <c r="K23" s="111">
        <v>92175</v>
      </c>
      <c r="M23" s="111">
        <v>0</v>
      </c>
      <c r="N23" s="195"/>
      <c r="O23" s="111"/>
    </row>
    <row r="24" spans="1:15" ht="12.75" customHeight="1">
      <c r="A24" s="44"/>
      <c r="B24" s="7" t="s">
        <v>89</v>
      </c>
      <c r="D24" s="195">
        <v>357580</v>
      </c>
      <c r="E24" s="36"/>
      <c r="F24" s="66"/>
      <c r="G24" s="111">
        <v>383570</v>
      </c>
      <c r="I24" s="111">
        <v>540424</v>
      </c>
      <c r="K24" s="111">
        <v>122828</v>
      </c>
      <c r="M24" s="111">
        <v>477435</v>
      </c>
      <c r="N24" s="195"/>
      <c r="O24" s="111"/>
    </row>
    <row r="25" spans="1:15" ht="12.75" customHeight="1">
      <c r="A25" s="44"/>
      <c r="B25" s="7" t="s">
        <v>84</v>
      </c>
      <c r="D25" s="194">
        <v>291574</v>
      </c>
      <c r="E25" s="36"/>
      <c r="F25" s="66"/>
      <c r="G25" s="51">
        <v>289930</v>
      </c>
      <c r="I25" s="51">
        <v>281237</v>
      </c>
      <c r="K25" s="51">
        <v>215577</v>
      </c>
      <c r="M25" s="51">
        <v>322047</v>
      </c>
      <c r="N25" s="194"/>
      <c r="O25" s="51"/>
    </row>
    <row r="26" spans="1:15" ht="12.75" customHeight="1">
      <c r="A26" s="44"/>
      <c r="B26" s="7" t="s">
        <v>85</v>
      </c>
      <c r="D26" s="194">
        <v>144488</v>
      </c>
      <c r="E26" s="36"/>
      <c r="F26" s="66"/>
      <c r="G26" s="51">
        <v>131110</v>
      </c>
      <c r="I26" s="51">
        <v>122460</v>
      </c>
      <c r="K26" s="51">
        <v>116700</v>
      </c>
      <c r="M26" s="51">
        <v>113930</v>
      </c>
      <c r="N26" s="194"/>
      <c r="O26" s="51"/>
    </row>
    <row r="27" spans="1:15" ht="12.75" customHeight="1">
      <c r="A27" s="44"/>
      <c r="B27" s="7" t="s">
        <v>86</v>
      </c>
      <c r="D27" s="194">
        <v>56003</v>
      </c>
      <c r="E27" s="36"/>
      <c r="F27" s="66"/>
      <c r="G27" s="51">
        <v>52358</v>
      </c>
      <c r="I27" s="51">
        <v>48132</v>
      </c>
      <c r="K27" s="51">
        <v>49135</v>
      </c>
      <c r="M27" s="51">
        <v>54611</v>
      </c>
      <c r="N27" s="194"/>
      <c r="O27" s="51"/>
    </row>
    <row r="28" spans="1:15" ht="12.75" customHeight="1">
      <c r="A28" s="44"/>
      <c r="B28" s="7" t="s">
        <v>87</v>
      </c>
      <c r="D28" s="194">
        <v>69400</v>
      </c>
      <c r="E28" s="36"/>
      <c r="F28" s="66"/>
      <c r="G28" s="51">
        <v>65800</v>
      </c>
      <c r="I28" s="51">
        <v>62500</v>
      </c>
      <c r="K28" s="51">
        <v>59800</v>
      </c>
      <c r="M28" s="51">
        <v>0</v>
      </c>
      <c r="N28" s="194"/>
      <c r="O28" s="51"/>
    </row>
    <row r="29" spans="1:15" ht="12.75" customHeight="1">
      <c r="A29" s="44"/>
      <c r="B29" s="7" t="s">
        <v>90</v>
      </c>
      <c r="D29" s="194">
        <v>73073</v>
      </c>
      <c r="E29" s="36"/>
      <c r="F29" s="66"/>
      <c r="G29" s="51">
        <v>72307</v>
      </c>
      <c r="I29" s="51">
        <v>76101</v>
      </c>
      <c r="K29" s="51">
        <v>79689</v>
      </c>
      <c r="M29" s="51">
        <v>72176</v>
      </c>
      <c r="N29" s="194"/>
      <c r="O29" s="51"/>
    </row>
    <row r="30" spans="1:15" ht="12.75" customHeight="1">
      <c r="A30" s="44"/>
      <c r="B30" s="7" t="s">
        <v>48</v>
      </c>
      <c r="D30" s="194">
        <v>0</v>
      </c>
      <c r="E30" s="36"/>
      <c r="F30" s="66"/>
      <c r="G30" s="51">
        <v>0</v>
      </c>
      <c r="I30" s="51">
        <v>2033</v>
      </c>
      <c r="K30" s="51">
        <v>0</v>
      </c>
      <c r="M30" s="51">
        <v>0</v>
      </c>
      <c r="N30" s="194"/>
      <c r="O30" s="51"/>
    </row>
    <row r="31" spans="1:15" ht="12.75" customHeight="1">
      <c r="A31" s="44"/>
      <c r="B31" s="7" t="s">
        <v>91</v>
      </c>
      <c r="D31" s="195">
        <v>77716</v>
      </c>
      <c r="E31" s="36"/>
      <c r="F31" s="66"/>
      <c r="G31" s="111">
        <v>59676</v>
      </c>
      <c r="I31" s="111">
        <v>31892</v>
      </c>
      <c r="K31" s="111">
        <v>73741</v>
      </c>
      <c r="M31" s="111">
        <v>53968</v>
      </c>
      <c r="N31" s="195"/>
      <c r="O31" s="111"/>
    </row>
    <row r="32" spans="1:15" ht="12.75" customHeight="1">
      <c r="A32" s="44"/>
      <c r="B32" s="66" t="s">
        <v>228</v>
      </c>
      <c r="D32" s="195">
        <v>28573</v>
      </c>
      <c r="E32" s="36"/>
      <c r="F32" s="66"/>
      <c r="G32" s="111">
        <v>32462</v>
      </c>
      <c r="I32" s="111">
        <v>32896</v>
      </c>
      <c r="K32" s="111">
        <v>0</v>
      </c>
      <c r="M32" s="111">
        <v>0</v>
      </c>
      <c r="N32" s="195"/>
      <c r="O32" s="111"/>
    </row>
    <row r="33" spans="1:16" ht="12.75" customHeight="1">
      <c r="A33" s="44"/>
      <c r="B33" s="7" t="s">
        <v>183</v>
      </c>
      <c r="D33" s="195">
        <v>9688</v>
      </c>
      <c r="E33" s="36"/>
      <c r="F33" s="66"/>
      <c r="G33" s="111">
        <v>0</v>
      </c>
      <c r="I33" s="111">
        <v>0</v>
      </c>
      <c r="K33" s="111">
        <v>0</v>
      </c>
      <c r="M33" s="111">
        <v>0</v>
      </c>
      <c r="N33" s="195"/>
      <c r="O33" s="111"/>
    </row>
    <row r="34" spans="1:16" ht="12.75" customHeight="1">
      <c r="A34" s="44"/>
      <c r="B34" s="7" t="s">
        <v>184</v>
      </c>
      <c r="D34" s="195">
        <v>136078</v>
      </c>
      <c r="E34" s="36"/>
      <c r="F34" s="66"/>
      <c r="G34" s="111">
        <v>130549</v>
      </c>
      <c r="I34" s="111">
        <v>99273</v>
      </c>
      <c r="K34" s="111">
        <v>88116</v>
      </c>
      <c r="M34" s="111">
        <v>88362</v>
      </c>
      <c r="N34" s="195"/>
      <c r="O34" s="111"/>
    </row>
    <row r="35" spans="1:16" ht="12.75" customHeight="1">
      <c r="A35" s="44"/>
      <c r="B35" s="7" t="s">
        <v>192</v>
      </c>
      <c r="D35" s="308">
        <v>180535</v>
      </c>
      <c r="E35" s="36"/>
      <c r="F35" s="66"/>
      <c r="G35" s="113">
        <v>167302</v>
      </c>
      <c r="I35" s="113">
        <v>130774</v>
      </c>
      <c r="K35" s="113">
        <v>145326</v>
      </c>
      <c r="M35" s="113">
        <v>140185</v>
      </c>
      <c r="N35" s="194"/>
      <c r="O35" s="51"/>
    </row>
    <row r="36" spans="1:16" ht="12.75" customHeight="1">
      <c r="A36" s="44"/>
      <c r="B36" s="42" t="s">
        <v>95</v>
      </c>
      <c r="D36" s="306">
        <f>SUM(D23:D35)</f>
        <v>1424708</v>
      </c>
      <c r="E36" s="36"/>
      <c r="F36" s="66"/>
      <c r="G36" s="110">
        <f>SUM(G23:G35)</f>
        <v>1532464</v>
      </c>
      <c r="I36" s="110">
        <f>SUM(I23:I35)</f>
        <v>1580847</v>
      </c>
      <c r="K36" s="110">
        <f>SUM(K23:K35)</f>
        <v>1043087</v>
      </c>
      <c r="M36" s="110">
        <f>SUM(M23:M35)</f>
        <v>1322714</v>
      </c>
      <c r="N36" s="194"/>
      <c r="O36" s="51"/>
    </row>
    <row r="37" spans="1:16" ht="12.75" customHeight="1">
      <c r="A37" s="44"/>
      <c r="D37" s="194"/>
      <c r="E37" s="36"/>
      <c r="F37" s="66"/>
      <c r="G37" s="51"/>
      <c r="I37" s="51"/>
      <c r="K37" s="51"/>
      <c r="M37" s="51"/>
      <c r="N37" s="194"/>
      <c r="O37" s="51"/>
    </row>
    <row r="38" spans="1:16" ht="12.75" customHeight="1">
      <c r="A38" s="37" t="s">
        <v>97</v>
      </c>
      <c r="D38" s="194"/>
      <c r="E38" s="36"/>
      <c r="F38" s="66"/>
      <c r="G38" s="51"/>
      <c r="I38" s="51"/>
      <c r="K38" s="51"/>
      <c r="M38" s="51"/>
      <c r="N38" s="194"/>
      <c r="O38" s="51"/>
    </row>
    <row r="39" spans="1:16" ht="12.75" customHeight="1">
      <c r="A39" s="44"/>
      <c r="B39" s="7" t="s">
        <v>48</v>
      </c>
      <c r="D39" s="194">
        <v>2764489</v>
      </c>
      <c r="E39" s="36"/>
      <c r="F39" s="66"/>
      <c r="G39" s="51">
        <v>2571365</v>
      </c>
      <c r="I39" s="51">
        <v>2347724</v>
      </c>
      <c r="K39" s="51">
        <v>2133976</v>
      </c>
      <c r="M39" s="51">
        <v>1952608</v>
      </c>
      <c r="N39" s="194"/>
      <c r="O39" s="51"/>
    </row>
    <row r="40" spans="1:16" ht="12.75" customHeight="1">
      <c r="A40" s="44"/>
      <c r="B40" s="7" t="s">
        <v>183</v>
      </c>
      <c r="D40" s="194">
        <v>0</v>
      </c>
      <c r="E40" s="36"/>
      <c r="F40" s="66"/>
      <c r="G40" s="51">
        <v>0</v>
      </c>
      <c r="I40" s="51">
        <v>0</v>
      </c>
      <c r="K40" s="51">
        <v>0</v>
      </c>
      <c r="M40" s="51">
        <v>0</v>
      </c>
      <c r="N40" s="194"/>
      <c r="O40" s="51"/>
    </row>
    <row r="41" spans="1:16" ht="12.75" customHeight="1">
      <c r="A41" s="44"/>
      <c r="B41" s="7" t="s">
        <v>93</v>
      </c>
      <c r="C41" s="63"/>
      <c r="D41" s="194">
        <v>994152</v>
      </c>
      <c r="E41" s="118"/>
      <c r="F41" s="139"/>
      <c r="G41" s="51">
        <v>1051196</v>
      </c>
      <c r="H41" s="63"/>
      <c r="I41" s="51">
        <v>801297</v>
      </c>
      <c r="J41" s="63"/>
      <c r="K41" s="51">
        <v>759201</v>
      </c>
      <c r="L41" s="63"/>
      <c r="M41" s="51">
        <v>737332</v>
      </c>
      <c r="N41" s="194"/>
      <c r="O41" s="51"/>
      <c r="P41" s="50"/>
    </row>
    <row r="42" spans="1:16" ht="12.75" customHeight="1">
      <c r="A42" s="44"/>
      <c r="B42" s="7" t="s">
        <v>98</v>
      </c>
      <c r="D42" s="194">
        <v>415003</v>
      </c>
      <c r="E42" s="36"/>
      <c r="F42" s="66"/>
      <c r="G42" s="51">
        <v>358288</v>
      </c>
      <c r="I42" s="51">
        <v>313833</v>
      </c>
      <c r="K42" s="51">
        <v>357097</v>
      </c>
      <c r="M42" s="51">
        <v>279643</v>
      </c>
      <c r="N42" s="194"/>
      <c r="O42" s="51"/>
      <c r="P42" s="50"/>
    </row>
    <row r="43" spans="1:16" ht="12.75" customHeight="1">
      <c r="A43" s="44"/>
      <c r="B43" s="7" t="s">
        <v>229</v>
      </c>
      <c r="D43" s="194">
        <v>459065</v>
      </c>
      <c r="E43" s="36"/>
      <c r="F43" s="66"/>
      <c r="G43" s="51">
        <v>424508</v>
      </c>
      <c r="I43" s="51">
        <v>476017</v>
      </c>
      <c r="K43" s="51">
        <v>1017556</v>
      </c>
      <c r="M43" s="51">
        <v>1222542</v>
      </c>
      <c r="N43" s="194"/>
      <c r="O43" s="51"/>
      <c r="P43" s="50"/>
    </row>
    <row r="44" spans="1:16" ht="12.75" customHeight="1">
      <c r="A44" s="44"/>
      <c r="B44" s="7" t="s">
        <v>230</v>
      </c>
      <c r="D44" s="194">
        <v>115609</v>
      </c>
      <c r="E44" s="36"/>
      <c r="F44" s="66"/>
      <c r="G44" s="51">
        <v>123052</v>
      </c>
      <c r="I44" s="51">
        <v>114480</v>
      </c>
      <c r="K44" s="51">
        <v>109359</v>
      </c>
      <c r="M44" s="51">
        <v>116805</v>
      </c>
      <c r="N44" s="194"/>
      <c r="O44" s="51"/>
      <c r="P44" s="50"/>
    </row>
    <row r="45" spans="1:16" ht="12.75" customHeight="1">
      <c r="A45" s="44"/>
      <c r="B45" s="7" t="s">
        <v>91</v>
      </c>
      <c r="D45" s="194">
        <v>89973</v>
      </c>
      <c r="E45" s="36"/>
      <c r="F45" s="66"/>
      <c r="G45" s="51">
        <v>50602</v>
      </c>
      <c r="I45" s="51">
        <v>70315</v>
      </c>
      <c r="K45" s="51">
        <v>85264</v>
      </c>
      <c r="M45" s="51">
        <v>82495</v>
      </c>
      <c r="N45" s="194"/>
      <c r="O45" s="51"/>
    </row>
    <row r="46" spans="1:16" ht="12.75" customHeight="1">
      <c r="A46" s="44"/>
      <c r="B46" s="7" t="s">
        <v>101</v>
      </c>
      <c r="D46" s="194">
        <v>201984</v>
      </c>
      <c r="E46" s="36"/>
      <c r="F46" s="66"/>
      <c r="G46" s="51">
        <v>198292</v>
      </c>
      <c r="I46" s="51">
        <v>207453</v>
      </c>
      <c r="K46" s="51">
        <v>118860</v>
      </c>
      <c r="M46" s="51">
        <v>117896</v>
      </c>
      <c r="N46" s="194"/>
      <c r="O46" s="51"/>
    </row>
    <row r="47" spans="1:16" ht="12.75" customHeight="1">
      <c r="A47" s="44"/>
      <c r="B47" s="66" t="s">
        <v>102</v>
      </c>
      <c r="D47" s="194">
        <v>187080</v>
      </c>
      <c r="E47" s="36"/>
      <c r="F47" s="66"/>
      <c r="G47" s="51">
        <v>178607</v>
      </c>
      <c r="I47" s="51">
        <v>152361</v>
      </c>
      <c r="K47" s="51">
        <v>99819</v>
      </c>
      <c r="M47" s="51">
        <v>58240</v>
      </c>
      <c r="N47" s="194"/>
      <c r="O47" s="51"/>
    </row>
    <row r="48" spans="1:16" ht="12.75" customHeight="1">
      <c r="A48" s="44"/>
      <c r="B48" s="7" t="s">
        <v>103</v>
      </c>
      <c r="D48" s="194">
        <v>35251</v>
      </c>
      <c r="E48" s="36"/>
      <c r="F48" s="66"/>
      <c r="G48" s="51">
        <v>45740</v>
      </c>
      <c r="I48" s="51">
        <v>42209</v>
      </c>
      <c r="K48" s="51">
        <v>70932</v>
      </c>
      <c r="M48" s="51">
        <v>72073</v>
      </c>
      <c r="N48" s="194"/>
      <c r="O48" s="51"/>
    </row>
    <row r="49" spans="1:16" ht="12.75" customHeight="1">
      <c r="A49" s="44"/>
      <c r="B49" s="7" t="s">
        <v>73</v>
      </c>
      <c r="D49" s="308">
        <v>142683</v>
      </c>
      <c r="E49" s="36"/>
      <c r="F49" s="66"/>
      <c r="G49" s="113">
        <v>144823</v>
      </c>
      <c r="I49" s="113">
        <v>148503</v>
      </c>
      <c r="K49" s="113">
        <v>150820</v>
      </c>
      <c r="M49" s="113">
        <v>124430</v>
      </c>
      <c r="N49" s="194"/>
      <c r="O49" s="51"/>
      <c r="P49" s="50"/>
    </row>
    <row r="50" spans="1:16" ht="12.75" customHeight="1">
      <c r="A50" s="44"/>
      <c r="B50" s="42" t="s">
        <v>105</v>
      </c>
      <c r="D50" s="306">
        <f>SUM(D39:D49)</f>
        <v>5405289</v>
      </c>
      <c r="E50" s="36"/>
      <c r="F50" s="66"/>
      <c r="G50" s="110">
        <f>SUM(G39:G49)</f>
        <v>5146473</v>
      </c>
      <c r="I50" s="110">
        <f>SUM(I39:I49)</f>
        <v>4674192</v>
      </c>
      <c r="K50" s="110">
        <f>SUM(K39:K49)</f>
        <v>4902884</v>
      </c>
      <c r="M50" s="110">
        <f>SUM(M39:M49)</f>
        <v>4764064</v>
      </c>
      <c r="N50" s="194"/>
      <c r="O50" s="51"/>
      <c r="P50" s="50"/>
    </row>
    <row r="51" spans="1:16" ht="12.75" customHeight="1">
      <c r="A51" s="44"/>
      <c r="D51" s="194"/>
      <c r="E51" s="36"/>
      <c r="F51" s="66"/>
      <c r="G51" s="51"/>
      <c r="I51" s="51"/>
      <c r="K51" s="51"/>
      <c r="M51" s="51"/>
      <c r="N51" s="194"/>
      <c r="O51" s="51"/>
    </row>
    <row r="52" spans="1:16" ht="12.75" customHeight="1" thickBot="1">
      <c r="A52" s="37" t="s">
        <v>118</v>
      </c>
      <c r="D52" s="313">
        <f>D20+D36+D50</f>
        <v>14982182</v>
      </c>
      <c r="E52" s="36"/>
      <c r="F52" s="66"/>
      <c r="G52" s="159">
        <f>G20+G36+G50</f>
        <v>14190362</v>
      </c>
      <c r="I52" s="159">
        <f>I20+I36+I50</f>
        <v>13359517</v>
      </c>
      <c r="K52" s="159">
        <f>+K20+K36+K50</f>
        <v>13220050</v>
      </c>
      <c r="M52" s="159">
        <f>+M20+M36+M50</f>
        <v>13011056</v>
      </c>
      <c r="N52" s="198"/>
      <c r="O52" s="106"/>
    </row>
    <row r="53" spans="1:16" ht="6.75" customHeight="1" thickTop="1"/>
    <row r="54" spans="1:16">
      <c r="A54" s="54" t="s">
        <v>728</v>
      </c>
    </row>
    <row r="56" spans="1:16">
      <c r="B56" s="22"/>
      <c r="C56" s="63"/>
      <c r="D56" s="185"/>
      <c r="E56" s="63"/>
      <c r="F56" s="63"/>
      <c r="G56" s="139"/>
      <c r="H56" s="63"/>
      <c r="I56" s="63"/>
      <c r="J56" s="63"/>
      <c r="L56" s="22"/>
    </row>
    <row r="61" spans="1:16">
      <c r="B61" s="22"/>
      <c r="L61" s="22"/>
    </row>
    <row r="63" spans="1:16">
      <c r="B63" s="22"/>
      <c r="L63" s="22"/>
    </row>
    <row r="65" spans="2:12">
      <c r="B65" s="22"/>
      <c r="L65" s="22"/>
    </row>
    <row r="71" spans="2:12">
      <c r="B71" s="22"/>
      <c r="L71" s="22"/>
    </row>
    <row r="74" spans="2:12">
      <c r="C74" s="63"/>
      <c r="D74" s="185"/>
      <c r="E74" s="63"/>
      <c r="F74" s="63"/>
      <c r="G74" s="139"/>
      <c r="H74" s="63"/>
      <c r="I74" s="63"/>
      <c r="J74" s="63"/>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zoomScaleSheetLayoutView="100" zoomScalePageLayoutView="55" workbookViewId="0"/>
  </sheetViews>
  <sheetFormatPr defaultColWidth="10" defaultRowHeight="12.75"/>
  <cols>
    <col min="1" max="1" width="3.7109375" style="7" customWidth="1"/>
    <col min="2" max="2" width="67.7109375" style="7" customWidth="1"/>
    <col min="3" max="3" width="2.7109375" style="7" customWidth="1"/>
    <col min="4" max="4" width="15.7109375" style="175"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10" style="7"/>
  </cols>
  <sheetData>
    <row r="1" spans="1:15" ht="12.75" customHeight="1">
      <c r="A1" s="172" t="s">
        <v>201</v>
      </c>
      <c r="B1" s="173"/>
      <c r="C1" s="173"/>
      <c r="D1" s="174"/>
      <c r="E1" s="173"/>
      <c r="F1" s="173"/>
      <c r="G1" s="173"/>
      <c r="H1" s="173"/>
      <c r="I1" s="173"/>
      <c r="J1" s="173"/>
      <c r="K1" s="173"/>
      <c r="L1" s="187"/>
      <c r="M1" s="173"/>
    </row>
    <row r="2" spans="1:15" ht="12.75" customHeight="1">
      <c r="A2" s="188"/>
      <c r="B2" s="44"/>
      <c r="C2" s="44"/>
      <c r="D2" s="199"/>
      <c r="E2" s="44"/>
      <c r="F2" s="44"/>
      <c r="G2" s="44"/>
      <c r="H2" s="44"/>
      <c r="I2" s="44"/>
      <c r="J2" s="44"/>
      <c r="K2" s="44"/>
      <c r="L2" s="37"/>
      <c r="M2" s="44"/>
    </row>
    <row r="3" spans="1:15" ht="12.75" customHeight="1">
      <c r="A3" s="14" t="s">
        <v>189</v>
      </c>
      <c r="B3" s="18"/>
      <c r="C3" s="18"/>
      <c r="D3" s="176"/>
      <c r="E3" s="18"/>
      <c r="F3" s="18"/>
      <c r="G3" s="18"/>
      <c r="H3" s="18"/>
      <c r="I3" s="18"/>
      <c r="J3" s="18"/>
      <c r="K3" s="18"/>
      <c r="L3" s="16"/>
      <c r="M3" s="18"/>
    </row>
    <row r="4" spans="1:15" ht="12.75" customHeight="1">
      <c r="A4" s="21" t="s">
        <v>2</v>
      </c>
      <c r="L4" s="22"/>
    </row>
    <row r="5" spans="1:15" ht="12.75" customHeight="1">
      <c r="A5" s="27" t="s">
        <v>161</v>
      </c>
      <c r="D5" s="98">
        <v>2015</v>
      </c>
      <c r="E5" s="36"/>
      <c r="F5" s="66"/>
      <c r="G5" s="99">
        <v>2014</v>
      </c>
      <c r="I5" s="99">
        <v>2013</v>
      </c>
      <c r="K5" s="100">
        <v>2012</v>
      </c>
      <c r="M5" s="100">
        <v>2011</v>
      </c>
      <c r="N5" s="191"/>
      <c r="O5" s="101"/>
    </row>
    <row r="6" spans="1:15">
      <c r="B6" s="28"/>
      <c r="D6" s="22"/>
      <c r="E6" s="36"/>
      <c r="F6" s="66"/>
      <c r="G6" s="102"/>
      <c r="I6" s="66"/>
      <c r="M6" s="24"/>
    </row>
    <row r="7" spans="1:15" ht="12.75" customHeight="1">
      <c r="A7" s="37" t="s">
        <v>121</v>
      </c>
      <c r="D7" s="22"/>
      <c r="E7" s="36"/>
      <c r="F7" s="66"/>
      <c r="G7" s="102"/>
      <c r="I7" s="66"/>
      <c r="N7" s="22"/>
    </row>
    <row r="8" spans="1:15" ht="12.75" customHeight="1">
      <c r="A8" s="7" t="s">
        <v>122</v>
      </c>
      <c r="D8" s="200">
        <v>469207</v>
      </c>
      <c r="E8" s="36"/>
      <c r="F8" s="66"/>
      <c r="G8" s="121">
        <v>447320</v>
      </c>
      <c r="I8" s="121">
        <v>458861</v>
      </c>
      <c r="K8" s="121">
        <v>427110</v>
      </c>
      <c r="M8" s="121">
        <v>363773</v>
      </c>
      <c r="N8" s="200"/>
      <c r="O8" s="121"/>
    </row>
    <row r="9" spans="1:15" ht="12.75" customHeight="1">
      <c r="D9" s="200"/>
      <c r="E9" s="36"/>
      <c r="F9" s="66"/>
      <c r="G9" s="121"/>
      <c r="I9" s="121"/>
      <c r="K9" s="121"/>
      <c r="M9" s="121"/>
      <c r="N9" s="200"/>
      <c r="O9" s="121"/>
    </row>
    <row r="10" spans="1:15" ht="12.75" customHeight="1">
      <c r="A10" s="888" t="s">
        <v>190</v>
      </c>
      <c r="B10" s="889"/>
      <c r="D10" s="195"/>
      <c r="E10" s="36"/>
      <c r="F10" s="66"/>
      <c r="G10" s="111"/>
      <c r="I10" s="111"/>
      <c r="K10" s="111"/>
      <c r="M10" s="111"/>
      <c r="N10" s="195"/>
      <c r="O10" s="111"/>
    </row>
    <row r="11" spans="1:15" ht="12.75" customHeight="1">
      <c r="B11" s="7" t="s">
        <v>123</v>
      </c>
      <c r="D11" s="195">
        <v>571540</v>
      </c>
      <c r="E11" s="36"/>
      <c r="F11" s="66"/>
      <c r="G11" s="111">
        <v>496393</v>
      </c>
      <c r="I11" s="111">
        <v>492226</v>
      </c>
      <c r="K11" s="111">
        <v>481168</v>
      </c>
      <c r="M11" s="111">
        <v>493653</v>
      </c>
      <c r="N11" s="195"/>
      <c r="O11" s="111"/>
    </row>
    <row r="12" spans="1:15" ht="12.75" customHeight="1">
      <c r="B12" s="7" t="s">
        <v>124</v>
      </c>
      <c r="D12" s="195">
        <v>14997</v>
      </c>
      <c r="E12" s="36"/>
      <c r="F12" s="66"/>
      <c r="G12" s="111">
        <v>-26927</v>
      </c>
      <c r="I12" s="111">
        <v>21678</v>
      </c>
      <c r="K12" s="111">
        <v>71573</v>
      </c>
      <c r="M12" s="111">
        <v>69166</v>
      </c>
      <c r="N12" s="195"/>
      <c r="O12" s="111"/>
    </row>
    <row r="13" spans="1:15" ht="12.75" customHeight="1">
      <c r="B13" s="7" t="s">
        <v>125</v>
      </c>
      <c r="D13" s="195">
        <v>1617</v>
      </c>
      <c r="E13" s="36"/>
      <c r="F13" s="66"/>
      <c r="G13" s="111">
        <v>40757</v>
      </c>
      <c r="I13" s="111">
        <v>31190</v>
      </c>
      <c r="K13" s="111">
        <v>-116716</v>
      </c>
      <c r="M13" s="111">
        <v>-155157</v>
      </c>
      <c r="N13" s="195"/>
      <c r="O13" s="111"/>
    </row>
    <row r="14" spans="1:15" ht="12.75" customHeight="1">
      <c r="B14" s="7" t="s">
        <v>22</v>
      </c>
      <c r="D14" s="195">
        <v>-35215</v>
      </c>
      <c r="E14" s="36"/>
      <c r="F14" s="66"/>
      <c r="G14" s="111">
        <v>-30790</v>
      </c>
      <c r="I14" s="111">
        <v>-25581</v>
      </c>
      <c r="K14" s="111">
        <v>-22436</v>
      </c>
      <c r="M14" s="111">
        <v>-23707</v>
      </c>
      <c r="N14" s="195"/>
      <c r="O14" s="111"/>
    </row>
    <row r="15" spans="1:15" ht="12.75" customHeight="1">
      <c r="B15" s="7" t="s">
        <v>231</v>
      </c>
      <c r="D15" s="195">
        <v>223069</v>
      </c>
      <c r="E15" s="36"/>
      <c r="F15" s="66"/>
      <c r="G15" s="111">
        <v>155401</v>
      </c>
      <c r="I15" s="111">
        <v>278101</v>
      </c>
      <c r="K15" s="111">
        <v>202159</v>
      </c>
      <c r="M15" s="111">
        <v>110565</v>
      </c>
      <c r="N15" s="195"/>
      <c r="O15" s="111"/>
    </row>
    <row r="16" spans="1:15" ht="12.75" customHeight="1">
      <c r="B16" s="7" t="s">
        <v>102</v>
      </c>
      <c r="D16" s="195">
        <v>8473</v>
      </c>
      <c r="E16" s="36"/>
      <c r="F16" s="66"/>
      <c r="G16" s="111">
        <v>26246</v>
      </c>
      <c r="I16" s="111">
        <v>52542</v>
      </c>
      <c r="K16" s="111">
        <v>41579</v>
      </c>
      <c r="M16" s="111">
        <v>58240</v>
      </c>
      <c r="N16" s="195"/>
      <c r="O16" s="111"/>
    </row>
    <row r="17" spans="1:15" ht="12.75" customHeight="1">
      <c r="B17" s="7" t="s">
        <v>126</v>
      </c>
      <c r="D17" s="195">
        <v>-381</v>
      </c>
      <c r="E17" s="36"/>
      <c r="F17" s="66"/>
      <c r="G17" s="111">
        <v>339</v>
      </c>
      <c r="I17" s="111">
        <v>534</v>
      </c>
      <c r="K17" s="111">
        <v>-749</v>
      </c>
      <c r="M17" s="111">
        <v>4064</v>
      </c>
      <c r="N17" s="195"/>
      <c r="O17" s="111"/>
    </row>
    <row r="18" spans="1:15" ht="12.75" customHeight="1">
      <c r="A18" s="7" t="s">
        <v>127</v>
      </c>
      <c r="D18" s="195"/>
      <c r="E18" s="36"/>
      <c r="F18" s="66"/>
      <c r="G18" s="111"/>
      <c r="I18" s="111"/>
      <c r="K18" s="111"/>
      <c r="M18" s="111"/>
      <c r="N18" s="195"/>
      <c r="O18" s="111"/>
    </row>
    <row r="19" spans="1:15" ht="12.75" customHeight="1">
      <c r="B19" s="7" t="s">
        <v>43</v>
      </c>
      <c r="D19" s="195">
        <v>-21040</v>
      </c>
      <c r="E19" s="36"/>
      <c r="F19" s="66"/>
      <c r="G19" s="111">
        <v>-52466</v>
      </c>
      <c r="I19" s="111">
        <v>-46552</v>
      </c>
      <c r="K19" s="111">
        <v>12914</v>
      </c>
      <c r="M19" s="111">
        <v>34913</v>
      </c>
      <c r="N19" s="195"/>
      <c r="O19" s="111"/>
    </row>
    <row r="20" spans="1:15" ht="12.75" customHeight="1">
      <c r="B20" s="7" t="s">
        <v>44</v>
      </c>
      <c r="D20" s="195">
        <v>4293</v>
      </c>
      <c r="E20" s="36"/>
      <c r="F20" s="66"/>
      <c r="G20" s="111">
        <v>-3737</v>
      </c>
      <c r="I20" s="111">
        <v>-1951</v>
      </c>
      <c r="K20" s="111">
        <v>30394</v>
      </c>
      <c r="M20" s="111">
        <v>-21947</v>
      </c>
      <c r="N20" s="195"/>
      <c r="O20" s="111"/>
    </row>
    <row r="21" spans="1:15" ht="12.75" customHeight="1">
      <c r="B21" s="7" t="s">
        <v>129</v>
      </c>
      <c r="D21" s="195">
        <v>-23945</v>
      </c>
      <c r="E21" s="36"/>
      <c r="F21" s="66"/>
      <c r="G21" s="111">
        <v>3724</v>
      </c>
      <c r="I21" s="111">
        <v>-11878</v>
      </c>
      <c r="K21" s="111">
        <v>-23043</v>
      </c>
      <c r="M21" s="111">
        <v>-23398</v>
      </c>
      <c r="N21" s="195"/>
      <c r="O21" s="111"/>
    </row>
    <row r="22" spans="1:15" ht="12.75" customHeight="1">
      <c r="B22" s="7" t="s">
        <v>49</v>
      </c>
      <c r="D22" s="195">
        <v>0</v>
      </c>
      <c r="E22" s="36"/>
      <c r="F22" s="66"/>
      <c r="G22" s="111">
        <v>135179</v>
      </c>
      <c r="I22" s="111">
        <v>-134590</v>
      </c>
      <c r="K22" s="111">
        <v>-2280</v>
      </c>
      <c r="M22" s="111">
        <v>2869</v>
      </c>
      <c r="N22" s="195"/>
      <c r="O22" s="111"/>
    </row>
    <row r="23" spans="1:15" ht="12.75" customHeight="1">
      <c r="B23" s="7" t="s">
        <v>130</v>
      </c>
      <c r="D23" s="195">
        <v>4498</v>
      </c>
      <c r="E23" s="36"/>
      <c r="F23" s="66"/>
      <c r="G23" s="111">
        <v>3766</v>
      </c>
      <c r="I23" s="111">
        <v>-17112</v>
      </c>
      <c r="K23" s="111">
        <v>-27745</v>
      </c>
      <c r="M23" s="111">
        <v>-5473</v>
      </c>
      <c r="N23" s="195"/>
      <c r="O23" s="111"/>
    </row>
    <row r="24" spans="1:15" ht="12.75" customHeight="1">
      <c r="B24" s="7" t="s">
        <v>84</v>
      </c>
      <c r="D24" s="195">
        <v>-34891</v>
      </c>
      <c r="E24" s="36"/>
      <c r="F24" s="66"/>
      <c r="G24" s="111">
        <v>-2355</v>
      </c>
      <c r="I24" s="111">
        <v>47870</v>
      </c>
      <c r="K24" s="111">
        <v>-97395</v>
      </c>
      <c r="M24" s="111">
        <v>73369</v>
      </c>
      <c r="N24" s="195"/>
      <c r="O24" s="111"/>
    </row>
    <row r="25" spans="1:15" ht="12.75" customHeight="1">
      <c r="B25" s="7" t="s">
        <v>232</v>
      </c>
      <c r="D25" s="195">
        <v>13378</v>
      </c>
      <c r="E25" s="36"/>
      <c r="F25" s="66"/>
      <c r="G25" s="111">
        <v>8650</v>
      </c>
      <c r="I25" s="111">
        <v>5760</v>
      </c>
      <c r="K25" s="111">
        <v>7330</v>
      </c>
      <c r="M25" s="111">
        <v>2234</v>
      </c>
      <c r="N25" s="195"/>
      <c r="O25" s="111"/>
    </row>
    <row r="26" spans="1:15" ht="12.75" customHeight="1">
      <c r="B26" s="7" t="s">
        <v>192</v>
      </c>
      <c r="D26" s="195">
        <v>-3718</v>
      </c>
      <c r="E26" s="36"/>
      <c r="F26" s="66"/>
      <c r="G26" s="111">
        <v>33970</v>
      </c>
      <c r="I26" s="111">
        <v>-9005</v>
      </c>
      <c r="K26" s="111">
        <v>6070</v>
      </c>
      <c r="M26" s="111">
        <v>18762</v>
      </c>
      <c r="N26" s="195"/>
      <c r="O26" s="111"/>
    </row>
    <row r="27" spans="1:15" ht="12.75" customHeight="1">
      <c r="A27" s="7" t="s">
        <v>233</v>
      </c>
      <c r="D27" s="195">
        <v>-324</v>
      </c>
      <c r="E27" s="36"/>
      <c r="F27" s="66"/>
      <c r="G27" s="111">
        <v>-343</v>
      </c>
      <c r="I27" s="111">
        <v>993</v>
      </c>
      <c r="K27" s="111">
        <v>2216</v>
      </c>
      <c r="M27" s="111">
        <v>33349</v>
      </c>
      <c r="N27" s="195"/>
      <c r="O27" s="111"/>
    </row>
    <row r="28" spans="1:15" ht="12.75" customHeight="1">
      <c r="A28" s="7" t="s">
        <v>234</v>
      </c>
      <c r="D28" s="195">
        <v>22776</v>
      </c>
      <c r="E28" s="36"/>
      <c r="F28" s="66"/>
      <c r="G28" s="111">
        <v>-24975</v>
      </c>
      <c r="I28" s="111">
        <v>12355</v>
      </c>
      <c r="K28" s="111">
        <v>137785</v>
      </c>
      <c r="M28" s="111">
        <v>29731</v>
      </c>
      <c r="N28" s="195"/>
      <c r="O28" s="111"/>
    </row>
    <row r="29" spans="1:15" ht="12.75" customHeight="1">
      <c r="A29" s="7" t="s">
        <v>235</v>
      </c>
      <c r="D29" s="195">
        <v>-20535</v>
      </c>
      <c r="E29" s="36"/>
      <c r="F29" s="66"/>
      <c r="G29" s="111">
        <v>59618</v>
      </c>
      <c r="I29" s="111">
        <v>64473</v>
      </c>
      <c r="K29" s="111">
        <v>13539</v>
      </c>
      <c r="M29" s="111">
        <v>37009</v>
      </c>
      <c r="N29" s="195"/>
      <c r="O29" s="111"/>
    </row>
    <row r="30" spans="1:15" ht="12.75" customHeight="1">
      <c r="A30" s="7" t="s">
        <v>193</v>
      </c>
      <c r="D30" s="195">
        <v>0</v>
      </c>
      <c r="E30" s="36"/>
      <c r="F30" s="66"/>
      <c r="G30" s="111">
        <v>0</v>
      </c>
      <c r="I30" s="111">
        <v>137665</v>
      </c>
      <c r="K30" s="111">
        <v>-1756</v>
      </c>
      <c r="M30" s="111">
        <v>-3530</v>
      </c>
      <c r="N30" s="195"/>
      <c r="O30" s="111"/>
    </row>
    <row r="31" spans="1:15" ht="12.75" customHeight="1">
      <c r="A31" s="7" t="s">
        <v>236</v>
      </c>
      <c r="D31" s="195">
        <v>-10328</v>
      </c>
      <c r="E31" s="36"/>
      <c r="F31" s="66"/>
      <c r="G31" s="111">
        <v>2778</v>
      </c>
      <c r="I31" s="111">
        <v>-91244</v>
      </c>
      <c r="K31" s="111">
        <v>-2583</v>
      </c>
      <c r="M31" s="111">
        <v>9125</v>
      </c>
      <c r="N31" s="195"/>
      <c r="O31" s="111"/>
    </row>
    <row r="32" spans="1:15" ht="12.75" customHeight="1">
      <c r="A32" s="7" t="s">
        <v>138</v>
      </c>
      <c r="D32" s="201">
        <v>-813</v>
      </c>
      <c r="E32" s="36"/>
      <c r="F32" s="66"/>
      <c r="G32" s="74">
        <v>-62739</v>
      </c>
      <c r="I32" s="74">
        <v>-46675</v>
      </c>
      <c r="K32" s="74">
        <v>2702</v>
      </c>
      <c r="M32" s="74">
        <v>-47137</v>
      </c>
      <c r="N32" s="201"/>
      <c r="O32" s="74"/>
    </row>
    <row r="33" spans="1:15" ht="12.75" customHeight="1">
      <c r="A33" s="7" t="s">
        <v>139</v>
      </c>
      <c r="D33" s="351">
        <v>-82628</v>
      </c>
      <c r="E33" s="36"/>
      <c r="F33" s="66"/>
      <c r="G33" s="147">
        <v>-85642</v>
      </c>
      <c r="I33" s="147">
        <v>-24969</v>
      </c>
      <c r="K33" s="147">
        <v>33543</v>
      </c>
      <c r="M33" s="147">
        <v>61339</v>
      </c>
      <c r="N33" s="201"/>
      <c r="O33" s="74"/>
    </row>
    <row r="34" spans="1:15" ht="12.75" customHeight="1">
      <c r="B34" s="7" t="s">
        <v>194</v>
      </c>
      <c r="D34" s="309">
        <f>SUM(D8:D33)</f>
        <v>1100030</v>
      </c>
      <c r="E34" s="36"/>
      <c r="F34" s="66"/>
      <c r="G34" s="114">
        <f>SUM(G8:G33)</f>
        <v>1124167</v>
      </c>
      <c r="I34" s="114">
        <f>SUM(I8:I33)</f>
        <v>1194691</v>
      </c>
      <c r="K34" s="114">
        <f>SUM(K8:K33)</f>
        <v>1175379</v>
      </c>
      <c r="M34" s="114">
        <f>SUM(M8:M33)</f>
        <v>1121812</v>
      </c>
      <c r="N34" s="195"/>
      <c r="O34" s="111"/>
    </row>
    <row r="35" spans="1:15" ht="12.75" customHeight="1">
      <c r="D35" s="22"/>
      <c r="E35" s="36"/>
      <c r="F35" s="66"/>
      <c r="I35" s="66"/>
      <c r="N35" s="22"/>
    </row>
    <row r="36" spans="1:15" ht="12.75" customHeight="1">
      <c r="A36" s="37" t="s">
        <v>141</v>
      </c>
      <c r="D36" s="22"/>
      <c r="E36" s="36"/>
      <c r="F36" s="66"/>
      <c r="I36" s="66"/>
      <c r="N36" s="22"/>
    </row>
    <row r="37" spans="1:15" ht="12.75" customHeight="1">
      <c r="A37" s="7" t="s">
        <v>142</v>
      </c>
      <c r="D37" s="195">
        <v>-1072053</v>
      </c>
      <c r="E37" s="36"/>
      <c r="F37" s="66"/>
      <c r="G37" s="111">
        <v>-910084</v>
      </c>
      <c r="I37" s="111">
        <v>-1016322</v>
      </c>
      <c r="K37" s="111">
        <v>-889551</v>
      </c>
      <c r="M37" s="111">
        <v>-878546</v>
      </c>
      <c r="N37" s="195"/>
      <c r="O37" s="111"/>
    </row>
    <row r="38" spans="1:15" ht="12.75" customHeight="1">
      <c r="A38" s="7" t="s">
        <v>143</v>
      </c>
      <c r="D38" s="195">
        <v>46546</v>
      </c>
      <c r="E38" s="36"/>
      <c r="F38" s="66"/>
      <c r="G38" s="111">
        <v>20325</v>
      </c>
      <c r="I38" s="111">
        <v>41090</v>
      </c>
      <c r="K38" s="111">
        <v>49876</v>
      </c>
      <c r="M38" s="111">
        <v>38096</v>
      </c>
      <c r="N38" s="195"/>
      <c r="O38" s="111"/>
    </row>
    <row r="39" spans="1:15" ht="12.75" customHeight="1">
      <c r="A39" s="7" t="s">
        <v>28</v>
      </c>
      <c r="D39" s="195">
        <v>-16183</v>
      </c>
      <c r="E39" s="36"/>
      <c r="F39" s="66"/>
      <c r="G39" s="111">
        <v>-15457</v>
      </c>
      <c r="I39" s="111">
        <v>-14861</v>
      </c>
      <c r="K39" s="111">
        <v>-14971</v>
      </c>
      <c r="M39" s="111">
        <v>-18358</v>
      </c>
      <c r="N39" s="195"/>
      <c r="O39" s="111"/>
    </row>
    <row r="40" spans="1:15" ht="12.75" customHeight="1">
      <c r="A40" s="7" t="s">
        <v>145</v>
      </c>
      <c r="D40" s="195">
        <v>478813</v>
      </c>
      <c r="E40" s="36"/>
      <c r="F40" s="66"/>
      <c r="G40" s="111">
        <v>356195</v>
      </c>
      <c r="I40" s="111">
        <v>446025</v>
      </c>
      <c r="K40" s="111">
        <v>417603</v>
      </c>
      <c r="M40" s="111">
        <v>497780</v>
      </c>
      <c r="N40" s="195"/>
      <c r="O40" s="111"/>
    </row>
    <row r="41" spans="1:15" ht="12.75" customHeight="1">
      <c r="A41" s="7" t="s">
        <v>146</v>
      </c>
      <c r="D41" s="195">
        <v>-496062</v>
      </c>
      <c r="E41" s="36"/>
      <c r="F41" s="66"/>
      <c r="G41" s="111">
        <v>-373444</v>
      </c>
      <c r="I41" s="111">
        <v>-463274</v>
      </c>
      <c r="K41" s="111">
        <v>-434852</v>
      </c>
      <c r="M41" s="111">
        <v>-513799</v>
      </c>
      <c r="N41" s="195"/>
      <c r="O41" s="111"/>
    </row>
    <row r="42" spans="1:15" ht="12.75" customHeight="1">
      <c r="A42" s="7" t="s">
        <v>197</v>
      </c>
      <c r="D42" s="195">
        <v>0</v>
      </c>
      <c r="E42" s="36"/>
      <c r="F42" s="66"/>
      <c r="G42" s="111">
        <v>0</v>
      </c>
      <c r="I42" s="111">
        <v>0</v>
      </c>
      <c r="K42" s="111">
        <v>0</v>
      </c>
      <c r="M42" s="111">
        <v>44183</v>
      </c>
      <c r="N42" s="195"/>
      <c r="O42" s="111"/>
    </row>
    <row r="43" spans="1:15" ht="12.75" customHeight="1">
      <c r="A43" s="7" t="s">
        <v>73</v>
      </c>
      <c r="D43" s="337">
        <v>-1093</v>
      </c>
      <c r="E43" s="36"/>
      <c r="F43" s="66"/>
      <c r="G43" s="202">
        <v>347</v>
      </c>
      <c r="I43" s="202">
        <v>-2067</v>
      </c>
      <c r="K43" s="202">
        <v>-1099</v>
      </c>
      <c r="M43" s="202">
        <v>-3306</v>
      </c>
      <c r="N43" s="195"/>
      <c r="O43" s="111"/>
    </row>
    <row r="44" spans="1:15" ht="12.75" customHeight="1">
      <c r="B44" s="7" t="s">
        <v>198</v>
      </c>
      <c r="D44" s="309">
        <f>SUM(D37:D43)</f>
        <v>-1060032</v>
      </c>
      <c r="E44" s="36"/>
      <c r="F44" s="66"/>
      <c r="G44" s="114">
        <f>SUM(G37:G43)</f>
        <v>-922118</v>
      </c>
      <c r="I44" s="114">
        <f>SUM(I37:I43)</f>
        <v>-1009409</v>
      </c>
      <c r="K44" s="114">
        <f>SUM(K37:K43)</f>
        <v>-872994</v>
      </c>
      <c r="M44" s="114">
        <f>SUM(M37:M43)</f>
        <v>-833950</v>
      </c>
      <c r="N44" s="195"/>
      <c r="O44" s="111"/>
    </row>
    <row r="45" spans="1:15" ht="12.75" customHeight="1">
      <c r="D45" s="22"/>
      <c r="E45" s="36"/>
      <c r="F45" s="66"/>
      <c r="I45" s="66"/>
      <c r="N45" s="22"/>
    </row>
    <row r="46" spans="1:15" ht="12.75" customHeight="1">
      <c r="A46" s="37" t="s">
        <v>148</v>
      </c>
      <c r="D46" s="22"/>
      <c r="E46" s="36"/>
      <c r="F46" s="66"/>
      <c r="I46" s="66"/>
      <c r="N46" s="22"/>
    </row>
    <row r="47" spans="1:15" ht="12.75" customHeight="1">
      <c r="A47" s="7" t="s">
        <v>149</v>
      </c>
      <c r="D47" s="195">
        <v>842415</v>
      </c>
      <c r="E47" s="36"/>
      <c r="F47" s="66"/>
      <c r="G47" s="111">
        <v>606126</v>
      </c>
      <c r="I47" s="111">
        <v>136307</v>
      </c>
      <c r="K47" s="111">
        <v>351081</v>
      </c>
      <c r="M47" s="111">
        <v>295353</v>
      </c>
      <c r="N47" s="195"/>
      <c r="O47" s="111"/>
    </row>
    <row r="48" spans="1:15" ht="12.75" customHeight="1">
      <c r="A48" s="7" t="s">
        <v>151</v>
      </c>
      <c r="D48" s="195">
        <v>-147400</v>
      </c>
      <c r="E48" s="36"/>
      <c r="F48" s="66"/>
      <c r="G48" s="111">
        <v>-5725</v>
      </c>
      <c r="I48" s="111">
        <v>60950</v>
      </c>
      <c r="K48" s="111">
        <v>92175</v>
      </c>
      <c r="M48" s="111">
        <v>0</v>
      </c>
      <c r="N48" s="195"/>
      <c r="O48" s="111"/>
    </row>
    <row r="49" spans="1:15" ht="12.75" customHeight="1">
      <c r="A49" s="66" t="s">
        <v>237</v>
      </c>
      <c r="D49" s="195">
        <v>0</v>
      </c>
      <c r="E49" s="36"/>
      <c r="F49" s="66"/>
      <c r="G49" s="111">
        <v>0</v>
      </c>
      <c r="I49" s="111">
        <v>0</v>
      </c>
      <c r="K49" s="111">
        <v>0</v>
      </c>
      <c r="M49" s="111">
        <v>0</v>
      </c>
      <c r="N49" s="195"/>
      <c r="O49" s="111"/>
    </row>
    <row r="50" spans="1:15" ht="12.75" customHeight="1">
      <c r="A50" s="7" t="s">
        <v>152</v>
      </c>
      <c r="D50" s="195">
        <v>-266900</v>
      </c>
      <c r="E50" s="36"/>
      <c r="F50" s="66"/>
      <c r="G50" s="111">
        <v>-253600</v>
      </c>
      <c r="I50" s="111">
        <v>-242100</v>
      </c>
      <c r="K50" s="111">
        <v>-222200</v>
      </c>
      <c r="M50" s="111">
        <v>-228900</v>
      </c>
      <c r="N50" s="195"/>
      <c r="O50" s="111"/>
    </row>
    <row r="51" spans="1:15" ht="12.75" customHeight="1">
      <c r="A51" s="7" t="s">
        <v>150</v>
      </c>
      <c r="D51" s="195">
        <v>-415570</v>
      </c>
      <c r="E51" s="36"/>
      <c r="F51" s="66"/>
      <c r="G51" s="111">
        <v>-527578</v>
      </c>
      <c r="I51" s="111">
        <v>-122828</v>
      </c>
      <c r="K51" s="111">
        <v>-529286</v>
      </c>
      <c r="M51" s="111">
        <v>-430169</v>
      </c>
      <c r="N51" s="195"/>
      <c r="O51" s="111"/>
    </row>
    <row r="52" spans="1:15" ht="12.75" customHeight="1">
      <c r="A52" s="7" t="s">
        <v>116</v>
      </c>
      <c r="D52" s="195">
        <v>-35002</v>
      </c>
      <c r="E52" s="36"/>
      <c r="F52" s="66"/>
      <c r="G52" s="111">
        <v>-20482</v>
      </c>
      <c r="I52" s="111">
        <v>-17385</v>
      </c>
      <c r="K52" s="111">
        <v>-10529</v>
      </c>
      <c r="M52" s="111">
        <v>-10210</v>
      </c>
      <c r="N52" s="111"/>
      <c r="O52" s="111"/>
    </row>
    <row r="53" spans="1:15" ht="12.75" customHeight="1">
      <c r="B53" s="7" t="s">
        <v>155</v>
      </c>
      <c r="C53" s="63"/>
      <c r="D53" s="309">
        <f>SUM(D47:D52)</f>
        <v>-22457</v>
      </c>
      <c r="E53" s="118"/>
      <c r="F53" s="139"/>
      <c r="G53" s="114">
        <f>SUM(G47:G52)</f>
        <v>-201259</v>
      </c>
      <c r="H53" s="63"/>
      <c r="I53" s="114">
        <f>SUM(I47:I52)</f>
        <v>-185056</v>
      </c>
      <c r="J53" s="63"/>
      <c r="K53" s="114">
        <f>SUM(K47:K52)</f>
        <v>-318759</v>
      </c>
      <c r="L53" s="63"/>
      <c r="M53" s="114">
        <f>SUM(M47:M52)</f>
        <v>-373926</v>
      </c>
      <c r="N53" s="195"/>
      <c r="O53" s="111"/>
    </row>
    <row r="54" spans="1:15" ht="12.75" customHeight="1">
      <c r="D54" s="22"/>
      <c r="E54" s="36"/>
      <c r="F54" s="66"/>
      <c r="I54" s="66"/>
      <c r="N54" s="22"/>
    </row>
    <row r="55" spans="1:15" ht="12.75" customHeight="1">
      <c r="A55" s="37" t="s">
        <v>156</v>
      </c>
      <c r="D55" s="195">
        <f>D53+D44+D34</f>
        <v>17541</v>
      </c>
      <c r="E55" s="36"/>
      <c r="F55" s="66"/>
      <c r="G55" s="111">
        <f>G53+G44+G34</f>
        <v>790</v>
      </c>
      <c r="I55" s="111">
        <f>I53+I44+I34</f>
        <v>226</v>
      </c>
      <c r="K55" s="111">
        <f>+K53+K44+K34</f>
        <v>-16374</v>
      </c>
      <c r="M55" s="111">
        <f>+M53+M44+M34</f>
        <v>-86064</v>
      </c>
      <c r="N55" s="195"/>
      <c r="O55" s="111"/>
    </row>
    <row r="56" spans="1:15" ht="12.75" customHeight="1">
      <c r="A56" s="37"/>
      <c r="D56" s="22"/>
      <c r="E56" s="36"/>
      <c r="F56" s="66"/>
      <c r="I56" s="66"/>
      <c r="N56" s="22"/>
    </row>
    <row r="57" spans="1:15" ht="12.75" customHeight="1">
      <c r="A57" s="37" t="s">
        <v>157</v>
      </c>
      <c r="D57" s="337">
        <v>4515</v>
      </c>
      <c r="E57" s="36"/>
      <c r="F57" s="66"/>
      <c r="G57" s="202">
        <v>3725</v>
      </c>
      <c r="I57" s="202">
        <v>3499</v>
      </c>
      <c r="K57" s="202">
        <v>19873</v>
      </c>
      <c r="M57" s="202">
        <v>99937</v>
      </c>
      <c r="N57" s="195"/>
      <c r="O57" s="111"/>
    </row>
    <row r="58" spans="1:15" ht="12.75" customHeight="1">
      <c r="A58" s="37"/>
      <c r="D58" s="22"/>
      <c r="E58" s="36"/>
      <c r="F58" s="66"/>
      <c r="I58" s="66"/>
      <c r="N58" s="22"/>
    </row>
    <row r="59" spans="1:15" ht="12.75" customHeight="1" thickBot="1">
      <c r="A59" s="37" t="s">
        <v>158</v>
      </c>
      <c r="D59" s="359">
        <f>D55+D57</f>
        <v>22056</v>
      </c>
      <c r="E59" s="36"/>
      <c r="F59" s="66"/>
      <c r="G59" s="123">
        <f>G55+G57</f>
        <v>4515</v>
      </c>
      <c r="I59" s="123">
        <f>I55+I57</f>
        <v>3725</v>
      </c>
      <c r="K59" s="123">
        <f>SUM(K55:K57)</f>
        <v>3499</v>
      </c>
      <c r="M59" s="123">
        <f>SUM(M55:M57)</f>
        <v>13873</v>
      </c>
      <c r="N59" s="200"/>
      <c r="O59" s="121"/>
    </row>
    <row r="60" spans="1:15" ht="6.75" customHeight="1" thickTop="1"/>
    <row r="61" spans="1:15">
      <c r="A61" s="54" t="s">
        <v>728</v>
      </c>
    </row>
    <row r="64" spans="1:15">
      <c r="B64" s="22"/>
      <c r="L64" s="22"/>
    </row>
    <row r="71" spans="3:10">
      <c r="C71" s="63"/>
      <c r="D71" s="185"/>
      <c r="E71" s="63"/>
      <c r="F71" s="63"/>
      <c r="G71" s="139"/>
      <c r="H71" s="63"/>
      <c r="I71" s="63"/>
      <c r="J71" s="63"/>
    </row>
  </sheetData>
  <mergeCells count="1">
    <mergeCell ref="A10:B10"/>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zoomScaleNormal="100" zoomScaleSheetLayoutView="100" zoomScalePageLayoutView="55" workbookViewId="0"/>
  </sheetViews>
  <sheetFormatPr defaultColWidth="8.5703125" defaultRowHeight="12.75"/>
  <cols>
    <col min="1" max="1" width="3.7109375" style="7" customWidth="1"/>
    <col min="2" max="2" width="67.7109375" style="7" customWidth="1"/>
    <col min="3" max="3" width="2.7109375" style="7" customWidth="1"/>
    <col min="4" max="4" width="15.7109375" style="102"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8.5703125" style="7"/>
  </cols>
  <sheetData>
    <row r="1" spans="1:15">
      <c r="A1" s="1" t="s">
        <v>0</v>
      </c>
      <c r="B1" s="153"/>
      <c r="C1" s="203"/>
      <c r="D1" s="204"/>
      <c r="E1" s="203"/>
      <c r="F1" s="203"/>
      <c r="G1" s="205"/>
      <c r="H1" s="203"/>
      <c r="I1" s="203"/>
      <c r="J1" s="203"/>
      <c r="K1" s="203"/>
      <c r="L1" s="206"/>
      <c r="M1" s="203"/>
    </row>
    <row r="2" spans="1:15">
      <c r="A2" s="207"/>
      <c r="B2" s="208"/>
      <c r="L2" s="22"/>
    </row>
    <row r="3" spans="1:15" ht="12.75" customHeight="1">
      <c r="A3" s="14" t="s">
        <v>238</v>
      </c>
      <c r="B3" s="18"/>
      <c r="C3" s="18"/>
      <c r="D3" s="209"/>
      <c r="E3" s="18"/>
      <c r="F3" s="18"/>
      <c r="G3" s="18"/>
      <c r="H3" s="18"/>
      <c r="I3" s="18"/>
      <c r="J3" s="18"/>
      <c r="K3" s="18"/>
      <c r="L3" s="16"/>
      <c r="M3" s="18"/>
    </row>
    <row r="4" spans="1:15" ht="12.75" customHeight="1">
      <c r="A4" s="21" t="s">
        <v>2</v>
      </c>
      <c r="L4" s="22"/>
    </row>
    <row r="5" spans="1:15" ht="14.1" customHeight="1">
      <c r="A5" s="879" t="s">
        <v>161</v>
      </c>
      <c r="B5" s="879"/>
      <c r="D5" s="98">
        <v>2015</v>
      </c>
      <c r="E5" s="36"/>
      <c r="G5" s="99">
        <v>2014</v>
      </c>
      <c r="I5" s="99">
        <v>2013</v>
      </c>
      <c r="K5" s="100">
        <v>2012</v>
      </c>
      <c r="M5" s="101">
        <v>2011</v>
      </c>
      <c r="N5" s="191"/>
      <c r="O5" s="101"/>
    </row>
    <row r="6" spans="1:15">
      <c r="B6" s="28"/>
      <c r="D6" s="66"/>
      <c r="E6" s="36"/>
      <c r="G6" s="102"/>
      <c r="I6" s="66"/>
      <c r="M6" s="35"/>
    </row>
    <row r="7" spans="1:15">
      <c r="A7" s="37" t="s">
        <v>239</v>
      </c>
      <c r="D7" s="66"/>
      <c r="E7" s="36"/>
      <c r="G7" s="102"/>
      <c r="I7" s="66"/>
      <c r="N7" s="22"/>
    </row>
    <row r="8" spans="1:15">
      <c r="A8" s="37"/>
      <c r="B8" s="584" t="s">
        <v>240</v>
      </c>
      <c r="D8" s="198">
        <v>125000</v>
      </c>
      <c r="E8" s="210"/>
      <c r="G8" s="106">
        <v>125000</v>
      </c>
      <c r="H8" s="38"/>
      <c r="I8" s="106">
        <v>125000</v>
      </c>
      <c r="J8" s="38"/>
      <c r="K8" s="106">
        <v>125000</v>
      </c>
      <c r="L8" s="38"/>
      <c r="M8" s="211">
        <v>0</v>
      </c>
      <c r="N8" s="212"/>
      <c r="O8" s="211"/>
    </row>
    <row r="9" spans="1:15" ht="12.75" customHeight="1">
      <c r="A9" s="44"/>
      <c r="B9" s="584" t="s">
        <v>241</v>
      </c>
      <c r="D9" s="214">
        <v>0</v>
      </c>
      <c r="E9" s="213"/>
      <c r="G9" s="124">
        <v>0</v>
      </c>
      <c r="H9" s="50"/>
      <c r="I9" s="124">
        <v>0</v>
      </c>
      <c r="J9" s="50"/>
      <c r="K9" s="50">
        <v>0</v>
      </c>
      <c r="L9" s="50"/>
      <c r="M9" s="109">
        <v>125000</v>
      </c>
      <c r="N9" s="50"/>
      <c r="O9" s="214"/>
    </row>
    <row r="10" spans="1:15" ht="13.5" customHeight="1">
      <c r="A10" s="37" t="s">
        <v>242</v>
      </c>
      <c r="D10" s="214">
        <v>0</v>
      </c>
      <c r="E10" s="213"/>
      <c r="G10" s="124">
        <v>0</v>
      </c>
      <c r="H10" s="50"/>
      <c r="I10" s="124">
        <v>0</v>
      </c>
      <c r="J10" s="50"/>
      <c r="K10" s="50">
        <v>0</v>
      </c>
      <c r="L10" s="50"/>
      <c r="M10" s="50">
        <v>0</v>
      </c>
      <c r="N10" s="214"/>
      <c r="O10" s="109"/>
    </row>
    <row r="11" spans="1:15">
      <c r="D11" s="214"/>
      <c r="E11" s="213"/>
      <c r="G11" s="124"/>
      <c r="H11" s="50"/>
      <c r="I11" s="124"/>
      <c r="J11" s="50"/>
      <c r="K11" s="50"/>
      <c r="L11" s="50"/>
      <c r="M11" s="51"/>
      <c r="N11" s="194"/>
      <c r="O11" s="51"/>
    </row>
    <row r="12" spans="1:15" ht="13.5" customHeight="1">
      <c r="A12" s="37" t="s">
        <v>243</v>
      </c>
      <c r="D12" s="214">
        <v>0</v>
      </c>
      <c r="E12" s="213"/>
      <c r="G12" s="124">
        <v>0</v>
      </c>
      <c r="H12" s="50"/>
      <c r="I12" s="124">
        <v>0</v>
      </c>
      <c r="J12" s="50"/>
      <c r="K12" s="50">
        <v>0</v>
      </c>
      <c r="L12" s="50"/>
      <c r="M12" s="111">
        <v>0</v>
      </c>
      <c r="N12" s="195"/>
      <c r="O12" s="111"/>
    </row>
    <row r="13" spans="1:15" ht="12.75" customHeight="1">
      <c r="D13" s="214"/>
      <c r="E13" s="213"/>
      <c r="G13" s="124"/>
      <c r="H13" s="50"/>
      <c r="I13" s="124"/>
      <c r="J13" s="50"/>
      <c r="K13" s="50"/>
      <c r="L13" s="50"/>
      <c r="M13" s="51"/>
      <c r="N13" s="195"/>
      <c r="O13" s="51"/>
    </row>
    <row r="14" spans="1:15">
      <c r="A14" s="37" t="s">
        <v>244</v>
      </c>
      <c r="D14" s="214">
        <v>0</v>
      </c>
      <c r="E14" s="213"/>
      <c r="G14" s="124">
        <v>0</v>
      </c>
      <c r="H14" s="50"/>
      <c r="I14" s="124">
        <v>0</v>
      </c>
      <c r="J14" s="50"/>
      <c r="K14" s="50">
        <v>0</v>
      </c>
      <c r="L14" s="50"/>
      <c r="M14" s="111">
        <v>0</v>
      </c>
      <c r="N14" s="195"/>
      <c r="O14" s="111"/>
    </row>
    <row r="15" spans="1:15" ht="12.75" customHeight="1">
      <c r="D15" s="214"/>
      <c r="E15" s="213"/>
      <c r="G15" s="124"/>
      <c r="H15" s="50"/>
      <c r="I15" s="124"/>
      <c r="J15" s="50"/>
      <c r="K15" s="50"/>
      <c r="L15" s="50"/>
      <c r="M15" s="111"/>
      <c r="N15" s="195"/>
      <c r="O15" s="111"/>
    </row>
    <row r="16" spans="1:15" ht="13.5" thickBot="1">
      <c r="A16" s="37" t="s">
        <v>245</v>
      </c>
      <c r="B16" s="37"/>
      <c r="D16" s="372">
        <v>125000</v>
      </c>
      <c r="E16" s="215"/>
      <c r="G16" s="216">
        <v>125000</v>
      </c>
      <c r="H16" s="106"/>
      <c r="I16" s="216">
        <v>125000</v>
      </c>
      <c r="J16" s="106"/>
      <c r="K16" s="216">
        <v>125000</v>
      </c>
      <c r="L16" s="106"/>
      <c r="M16" s="217">
        <v>125000</v>
      </c>
      <c r="N16" s="200"/>
      <c r="O16" s="211"/>
    </row>
    <row r="17" spans="1:15" ht="13.5" thickTop="1">
      <c r="A17" s="22"/>
      <c r="D17" s="62"/>
      <c r="G17" s="218"/>
      <c r="I17" s="124"/>
      <c r="K17" s="50"/>
      <c r="M17" s="111"/>
      <c r="N17" s="195"/>
      <c r="O17" s="111"/>
    </row>
    <row r="18" spans="1:15" ht="12.75" customHeight="1">
      <c r="A18" s="219" t="s">
        <v>201</v>
      </c>
      <c r="B18" s="220"/>
      <c r="C18" s="220"/>
      <c r="D18" s="221"/>
      <c r="E18" s="220"/>
      <c r="F18" s="220"/>
      <c r="G18" s="222"/>
      <c r="H18" s="220"/>
      <c r="I18" s="223"/>
      <c r="J18" s="220"/>
      <c r="K18" s="224"/>
      <c r="L18" s="220"/>
      <c r="M18" s="225"/>
      <c r="N18" s="101"/>
      <c r="O18" s="101"/>
    </row>
    <row r="19" spans="1:15" ht="12.75" customHeight="1">
      <c r="A19" s="22"/>
      <c r="D19" s="226"/>
      <c r="G19" s="227"/>
      <c r="I19" s="228"/>
      <c r="K19" s="191"/>
      <c r="M19" s="101"/>
      <c r="N19" s="101"/>
      <c r="O19" s="101"/>
    </row>
    <row r="20" spans="1:15" ht="12.75" customHeight="1">
      <c r="A20" s="14" t="s">
        <v>238</v>
      </c>
      <c r="B20" s="18"/>
      <c r="C20" s="18"/>
      <c r="D20" s="142"/>
      <c r="E20" s="18"/>
      <c r="F20" s="18"/>
      <c r="G20" s="209"/>
      <c r="H20" s="18"/>
      <c r="I20" s="18"/>
      <c r="J20" s="18"/>
      <c r="K20" s="18"/>
      <c r="L20" s="18"/>
      <c r="M20" s="18"/>
      <c r="N20" s="207"/>
      <c r="O20" s="208"/>
    </row>
    <row r="21" spans="1:15" ht="12.75" customHeight="1">
      <c r="A21" s="21" t="s">
        <v>2</v>
      </c>
      <c r="D21" s="40"/>
      <c r="G21" s="102"/>
      <c r="I21" s="66"/>
      <c r="N21" s="22"/>
    </row>
    <row r="22" spans="1:15" ht="14.1" customHeight="1">
      <c r="A22" s="879" t="s">
        <v>161</v>
      </c>
      <c r="B22" s="879"/>
      <c r="D22" s="98">
        <v>2015</v>
      </c>
      <c r="E22" s="36"/>
      <c r="G22" s="99">
        <v>2014</v>
      </c>
      <c r="I22" s="99">
        <v>2013</v>
      </c>
      <c r="K22" s="100">
        <v>2012</v>
      </c>
      <c r="M22" s="101">
        <v>2011</v>
      </c>
      <c r="N22" s="191"/>
      <c r="O22" s="101"/>
    </row>
    <row r="23" spans="1:15">
      <c r="D23" s="66"/>
      <c r="E23" s="36"/>
      <c r="I23" s="66"/>
      <c r="M23" s="35"/>
    </row>
    <row r="24" spans="1:15" ht="12.75" customHeight="1">
      <c r="A24" s="37" t="s">
        <v>246</v>
      </c>
      <c r="D24" s="22"/>
      <c r="E24" s="36"/>
      <c r="I24" s="66"/>
      <c r="K24" s="22"/>
      <c r="M24" s="111"/>
      <c r="N24" s="111"/>
      <c r="O24" s="111"/>
    </row>
    <row r="25" spans="1:15" ht="12.75" customHeight="1">
      <c r="B25" s="95" t="s">
        <v>248</v>
      </c>
      <c r="D25" s="61">
        <v>49400</v>
      </c>
      <c r="E25" s="210"/>
      <c r="F25" s="38"/>
      <c r="G25" s="211">
        <v>49400</v>
      </c>
      <c r="H25" s="38"/>
      <c r="I25" s="211">
        <v>49400</v>
      </c>
      <c r="J25" s="38"/>
      <c r="K25" s="211">
        <v>49400</v>
      </c>
      <c r="L25" s="38"/>
      <c r="M25" s="211">
        <v>49400</v>
      </c>
      <c r="N25" s="111"/>
      <c r="O25" s="111"/>
    </row>
    <row r="26" spans="1:15" ht="12.75" customHeight="1">
      <c r="B26" s="229" t="s">
        <v>249</v>
      </c>
      <c r="D26" s="195">
        <v>65750</v>
      </c>
      <c r="E26" s="213"/>
      <c r="F26" s="50"/>
      <c r="G26" s="111">
        <v>65750</v>
      </c>
      <c r="H26" s="50"/>
      <c r="I26" s="111">
        <v>65750</v>
      </c>
      <c r="J26" s="50"/>
      <c r="K26" s="111">
        <v>65750</v>
      </c>
      <c r="L26" s="50"/>
      <c r="M26" s="111">
        <v>65750</v>
      </c>
      <c r="N26" s="111"/>
      <c r="O26" s="111"/>
    </row>
    <row r="27" spans="1:15" ht="12.75" customHeight="1">
      <c r="B27" s="229" t="s">
        <v>250</v>
      </c>
      <c r="D27" s="195">
        <v>0</v>
      </c>
      <c r="E27" s="213"/>
      <c r="F27" s="50"/>
      <c r="G27" s="111">
        <v>0</v>
      </c>
      <c r="H27" s="50"/>
      <c r="I27" s="111">
        <v>0</v>
      </c>
      <c r="J27" s="50"/>
      <c r="K27" s="111">
        <v>31500</v>
      </c>
      <c r="L27" s="50"/>
      <c r="M27" s="111">
        <v>31500</v>
      </c>
      <c r="N27" s="111"/>
      <c r="O27" s="111"/>
    </row>
    <row r="28" spans="1:15" ht="12.75" customHeight="1">
      <c r="A28" s="37"/>
      <c r="B28" s="95" t="s">
        <v>247</v>
      </c>
      <c r="D28" s="195">
        <v>0</v>
      </c>
      <c r="E28" s="213"/>
      <c r="F28" s="50"/>
      <c r="G28" s="111">
        <v>0</v>
      </c>
      <c r="H28" s="50"/>
      <c r="I28" s="111">
        <v>0</v>
      </c>
      <c r="J28" s="50"/>
      <c r="K28" s="111">
        <v>0</v>
      </c>
      <c r="L28" s="50"/>
      <c r="M28" s="111">
        <v>90000</v>
      </c>
      <c r="N28" s="211"/>
      <c r="O28" s="211"/>
    </row>
    <row r="29" spans="1:15" ht="12.75" customHeight="1">
      <c r="B29" s="95" t="s">
        <v>251</v>
      </c>
      <c r="D29" s="195">
        <v>67975</v>
      </c>
      <c r="E29" s="213"/>
      <c r="F29" s="50"/>
      <c r="G29" s="111">
        <v>99975</v>
      </c>
      <c r="H29" s="50"/>
      <c r="I29" s="111">
        <v>163975</v>
      </c>
      <c r="J29" s="50"/>
      <c r="K29" s="111">
        <v>163975</v>
      </c>
      <c r="L29" s="50"/>
      <c r="M29" s="111">
        <v>163975</v>
      </c>
      <c r="N29" s="111"/>
      <c r="O29" s="111"/>
    </row>
    <row r="30" spans="1:15" ht="12.75" customHeight="1">
      <c r="B30" s="229" t="s">
        <v>252</v>
      </c>
      <c r="D30" s="195">
        <v>0</v>
      </c>
      <c r="E30" s="213"/>
      <c r="F30" s="50"/>
      <c r="G30" s="111">
        <v>0</v>
      </c>
      <c r="H30" s="50"/>
      <c r="I30" s="111">
        <v>0</v>
      </c>
      <c r="J30" s="50"/>
      <c r="K30" s="111">
        <v>32650</v>
      </c>
      <c r="L30" s="50"/>
      <c r="M30" s="111">
        <v>32650</v>
      </c>
      <c r="N30" s="111"/>
      <c r="O30" s="111"/>
    </row>
    <row r="31" spans="1:15" ht="12.75" customHeight="1">
      <c r="B31" s="229" t="s">
        <v>253</v>
      </c>
      <c r="D31" s="195">
        <v>16870</v>
      </c>
      <c r="E31" s="213"/>
      <c r="F31" s="50"/>
      <c r="G31" s="111">
        <v>16870</v>
      </c>
      <c r="H31" s="50"/>
      <c r="I31" s="111">
        <v>16870</v>
      </c>
      <c r="J31" s="50"/>
      <c r="K31" s="111">
        <v>16870</v>
      </c>
      <c r="L31" s="50"/>
      <c r="M31" s="111">
        <v>16870</v>
      </c>
      <c r="N31" s="111"/>
      <c r="O31" s="111"/>
    </row>
    <row r="32" spans="1:15" ht="12.75" customHeight="1">
      <c r="B32" s="95" t="s">
        <v>254</v>
      </c>
      <c r="D32" s="367">
        <v>76850</v>
      </c>
      <c r="E32" s="213"/>
      <c r="F32" s="50"/>
      <c r="G32" s="230">
        <v>147000</v>
      </c>
      <c r="H32" s="50"/>
      <c r="I32" s="230">
        <v>179000</v>
      </c>
      <c r="J32" s="50"/>
      <c r="K32" s="230">
        <v>179000</v>
      </c>
      <c r="L32" s="50"/>
      <c r="M32" s="230">
        <v>179000</v>
      </c>
      <c r="N32" s="230"/>
      <c r="O32" s="230"/>
    </row>
    <row r="33" spans="1:26" ht="12.75" customHeight="1">
      <c r="B33" s="95" t="s">
        <v>255</v>
      </c>
      <c r="D33" s="368">
        <v>26710</v>
      </c>
      <c r="E33" s="213"/>
      <c r="F33" s="50"/>
      <c r="G33" s="231">
        <v>26710</v>
      </c>
      <c r="H33" s="50"/>
      <c r="I33" s="231">
        <v>26710</v>
      </c>
      <c r="J33" s="50"/>
      <c r="K33" s="231">
        <v>26710</v>
      </c>
      <c r="L33" s="50"/>
      <c r="M33" s="231">
        <v>26710</v>
      </c>
      <c r="N33" s="230"/>
      <c r="O33" s="230"/>
    </row>
    <row r="34" spans="1:26" ht="12.75" customHeight="1">
      <c r="B34" s="95" t="s">
        <v>256</v>
      </c>
      <c r="D34" s="369">
        <f>SUM(D25:D33)</f>
        <v>303555</v>
      </c>
      <c r="E34" s="36"/>
      <c r="G34" s="232">
        <f>SUM(G25:G33)</f>
        <v>405705</v>
      </c>
      <c r="I34" s="232">
        <f>SUM(I25:I33)</f>
        <v>501705</v>
      </c>
      <c r="K34" s="232">
        <f>SUM(K25:K33)</f>
        <v>565855</v>
      </c>
      <c r="M34" s="232">
        <f>SUM(M25:M33)</f>
        <v>655855</v>
      </c>
      <c r="N34" s="233"/>
      <c r="O34" s="233"/>
    </row>
    <row r="35" spans="1:26" ht="12.75" customHeight="1">
      <c r="A35" s="37" t="s">
        <v>243</v>
      </c>
      <c r="D35" s="22"/>
      <c r="E35" s="36"/>
      <c r="G35" s="102"/>
      <c r="I35" s="66"/>
      <c r="K35" s="66"/>
    </row>
    <row r="36" spans="1:26" ht="12.75" customHeight="1">
      <c r="A36" s="44"/>
      <c r="B36" s="229" t="s">
        <v>257</v>
      </c>
      <c r="D36" s="367">
        <v>0</v>
      </c>
      <c r="E36" s="36"/>
      <c r="G36" s="230">
        <v>0</v>
      </c>
      <c r="I36" s="230">
        <v>0</v>
      </c>
      <c r="K36" s="230">
        <v>0</v>
      </c>
      <c r="M36" s="230">
        <v>375000</v>
      </c>
      <c r="N36" s="230"/>
      <c r="O36" s="230"/>
      <c r="P36" s="234"/>
      <c r="Q36" s="234"/>
      <c r="R36" s="234"/>
      <c r="S36" s="234"/>
      <c r="T36" s="234"/>
      <c r="U36" s="234"/>
      <c r="V36" s="234"/>
      <c r="W36" s="234"/>
      <c r="X36" s="234"/>
      <c r="Y36" s="234"/>
      <c r="Z36" s="234"/>
    </row>
    <row r="37" spans="1:26" ht="12.75" customHeight="1">
      <c r="A37" s="44"/>
      <c r="B37" s="95" t="s">
        <v>258</v>
      </c>
      <c r="D37" s="367">
        <v>0</v>
      </c>
      <c r="E37" s="36"/>
      <c r="G37" s="230">
        <v>0</v>
      </c>
      <c r="I37" s="230">
        <v>300000</v>
      </c>
      <c r="K37" s="230">
        <v>300000</v>
      </c>
      <c r="M37" s="230">
        <v>300000</v>
      </c>
      <c r="N37" s="230"/>
      <c r="O37" s="230"/>
      <c r="P37" s="234"/>
      <c r="Q37" s="234"/>
      <c r="R37" s="234"/>
      <c r="S37" s="234"/>
      <c r="T37" s="234"/>
      <c r="U37" s="234"/>
      <c r="V37" s="234"/>
      <c r="W37" s="234"/>
      <c r="X37" s="234"/>
      <c r="Y37" s="234"/>
      <c r="Z37" s="234"/>
    </row>
    <row r="38" spans="1:26" ht="12.75" customHeight="1">
      <c r="A38" s="44"/>
      <c r="B38" s="95" t="s">
        <v>259</v>
      </c>
      <c r="D38" s="367">
        <v>0</v>
      </c>
      <c r="E38" s="36"/>
      <c r="G38" s="230">
        <v>300000</v>
      </c>
      <c r="I38" s="230">
        <v>300000</v>
      </c>
      <c r="K38" s="230">
        <v>300000</v>
      </c>
      <c r="M38" s="230">
        <v>300000</v>
      </c>
      <c r="N38" s="230"/>
      <c r="O38" s="230"/>
    </row>
    <row r="39" spans="1:26" ht="12.75" customHeight="1">
      <c r="A39" s="44"/>
      <c r="B39" s="229" t="s">
        <v>260</v>
      </c>
      <c r="D39" s="367">
        <v>250000</v>
      </c>
      <c r="E39" s="36"/>
      <c r="G39" s="230">
        <v>250000</v>
      </c>
      <c r="I39" s="230">
        <v>250000</v>
      </c>
      <c r="K39" s="230">
        <v>250000</v>
      </c>
      <c r="M39" s="230">
        <v>250000</v>
      </c>
      <c r="N39" s="230"/>
      <c r="O39" s="230"/>
    </row>
    <row r="40" spans="1:26" ht="12.75" customHeight="1">
      <c r="A40" s="44"/>
      <c r="B40" s="229" t="s">
        <v>261</v>
      </c>
      <c r="D40" s="367">
        <v>500000</v>
      </c>
      <c r="E40" s="36"/>
      <c r="G40" s="230">
        <v>500000</v>
      </c>
      <c r="I40" s="230">
        <v>500000</v>
      </c>
      <c r="K40" s="230">
        <v>500000</v>
      </c>
      <c r="M40" s="230">
        <v>500000</v>
      </c>
      <c r="N40" s="230"/>
      <c r="O40" s="230"/>
    </row>
    <row r="41" spans="1:26" ht="12.75" customHeight="1">
      <c r="A41" s="44"/>
      <c r="B41" s="301" t="s">
        <v>302</v>
      </c>
      <c r="D41" s="367">
        <v>250000</v>
      </c>
      <c r="E41" s="36"/>
      <c r="G41" s="230">
        <v>0</v>
      </c>
      <c r="I41" s="230">
        <v>0</v>
      </c>
      <c r="K41" s="230">
        <v>0</v>
      </c>
      <c r="M41" s="230">
        <v>0</v>
      </c>
      <c r="N41" s="230"/>
      <c r="O41" s="230"/>
    </row>
    <row r="42" spans="1:26" ht="12.75" customHeight="1">
      <c r="A42" s="44"/>
      <c r="B42" s="229" t="s">
        <v>262</v>
      </c>
      <c r="D42" s="367">
        <v>250000</v>
      </c>
      <c r="E42" s="36"/>
      <c r="G42" s="230">
        <v>250000</v>
      </c>
      <c r="I42" s="230">
        <v>0</v>
      </c>
      <c r="K42" s="230">
        <v>0</v>
      </c>
      <c r="M42" s="230">
        <v>0</v>
      </c>
      <c r="N42" s="230"/>
      <c r="O42" s="230"/>
    </row>
    <row r="43" spans="1:26" ht="12.75" customHeight="1">
      <c r="A43" s="44"/>
      <c r="B43" s="301" t="s">
        <v>303</v>
      </c>
      <c r="D43" s="367">
        <v>300000</v>
      </c>
      <c r="E43" s="36"/>
      <c r="G43" s="230">
        <v>0</v>
      </c>
      <c r="I43" s="230">
        <v>0</v>
      </c>
      <c r="K43" s="230">
        <v>0</v>
      </c>
      <c r="M43" s="230">
        <v>0</v>
      </c>
      <c r="N43" s="230"/>
      <c r="O43" s="230"/>
    </row>
    <row r="44" spans="1:26" ht="12.75" customHeight="1">
      <c r="A44" s="44"/>
      <c r="B44" s="95" t="s">
        <v>263</v>
      </c>
      <c r="D44" s="367">
        <v>200000</v>
      </c>
      <c r="E44" s="36"/>
      <c r="G44" s="230">
        <v>200000</v>
      </c>
      <c r="I44" s="230">
        <v>200000</v>
      </c>
      <c r="K44" s="230">
        <v>200000</v>
      </c>
      <c r="M44" s="230">
        <v>200000</v>
      </c>
      <c r="N44" s="230"/>
      <c r="O44" s="230"/>
    </row>
    <row r="45" spans="1:26" ht="12.75" customHeight="1">
      <c r="A45" s="44"/>
      <c r="B45" s="229" t="s">
        <v>264</v>
      </c>
      <c r="D45" s="367">
        <v>250000</v>
      </c>
      <c r="E45" s="36"/>
      <c r="G45" s="230">
        <v>250000</v>
      </c>
      <c r="I45" s="230">
        <v>250000</v>
      </c>
      <c r="K45" s="230">
        <v>250000</v>
      </c>
      <c r="M45" s="230">
        <v>250000</v>
      </c>
      <c r="N45" s="230"/>
      <c r="O45" s="230"/>
    </row>
    <row r="46" spans="1:26" ht="12.75" customHeight="1">
      <c r="A46" s="44"/>
      <c r="B46" s="229" t="s">
        <v>265</v>
      </c>
      <c r="D46" s="367">
        <v>150000</v>
      </c>
      <c r="E46" s="36"/>
      <c r="G46" s="230">
        <v>150000</v>
      </c>
      <c r="I46" s="230">
        <v>150000</v>
      </c>
      <c r="K46" s="230">
        <v>150000</v>
      </c>
      <c r="M46" s="230">
        <v>150000</v>
      </c>
      <c r="N46" s="230"/>
      <c r="O46" s="230"/>
    </row>
    <row r="47" spans="1:26" ht="12.75" customHeight="1">
      <c r="A47" s="44"/>
      <c r="B47" s="229" t="s">
        <v>266</v>
      </c>
      <c r="D47" s="367">
        <v>300000</v>
      </c>
      <c r="E47" s="36"/>
      <c r="G47" s="230">
        <v>300000</v>
      </c>
      <c r="I47" s="230">
        <v>300000</v>
      </c>
      <c r="K47" s="230">
        <v>300000</v>
      </c>
      <c r="M47" s="230">
        <v>300000</v>
      </c>
      <c r="N47" s="230"/>
      <c r="O47" s="230"/>
    </row>
    <row r="48" spans="1:26" ht="12.75" customHeight="1">
      <c r="A48" s="44"/>
      <c r="B48" s="229" t="s">
        <v>267</v>
      </c>
      <c r="D48" s="367">
        <v>425000</v>
      </c>
      <c r="E48" s="36"/>
      <c r="G48" s="230">
        <v>425000</v>
      </c>
      <c r="I48" s="230">
        <v>425000</v>
      </c>
      <c r="K48" s="230">
        <v>325000</v>
      </c>
      <c r="M48" s="230">
        <v>0</v>
      </c>
      <c r="N48" s="230"/>
      <c r="O48" s="230"/>
    </row>
    <row r="49" spans="1:15" ht="12.75" customHeight="1">
      <c r="A49" s="44"/>
      <c r="B49" s="229" t="s">
        <v>268</v>
      </c>
      <c r="D49" s="367">
        <v>250000</v>
      </c>
      <c r="E49" s="36"/>
      <c r="G49" s="230">
        <v>250000</v>
      </c>
      <c r="I49" s="230">
        <v>0</v>
      </c>
      <c r="K49" s="230">
        <v>0</v>
      </c>
      <c r="M49" s="230">
        <v>0</v>
      </c>
      <c r="N49" s="230"/>
      <c r="O49" s="230"/>
    </row>
    <row r="50" spans="1:15" ht="12.75" customHeight="1">
      <c r="A50" s="44"/>
      <c r="B50" s="301" t="s">
        <v>304</v>
      </c>
      <c r="D50" s="367">
        <v>250000</v>
      </c>
      <c r="E50" s="36"/>
      <c r="G50" s="230">
        <v>0</v>
      </c>
      <c r="I50" s="230">
        <v>0</v>
      </c>
      <c r="K50" s="230">
        <v>0</v>
      </c>
      <c r="M50" s="230">
        <v>0</v>
      </c>
      <c r="N50" s="230"/>
      <c r="O50" s="230"/>
    </row>
    <row r="51" spans="1:15" ht="12.75" customHeight="1">
      <c r="A51" s="44"/>
      <c r="B51" s="301" t="s">
        <v>305</v>
      </c>
      <c r="D51" s="367">
        <v>50000</v>
      </c>
      <c r="E51" s="36"/>
      <c r="G51" s="230">
        <v>0</v>
      </c>
      <c r="I51" s="230">
        <v>0</v>
      </c>
      <c r="K51" s="230">
        <v>0</v>
      </c>
      <c r="M51" s="230">
        <v>0</v>
      </c>
      <c r="N51" s="230"/>
      <c r="O51" s="230"/>
    </row>
    <row r="52" spans="1:15" ht="12.75" customHeight="1">
      <c r="A52" s="44"/>
      <c r="B52" s="95" t="s">
        <v>269</v>
      </c>
      <c r="D52" s="367">
        <v>0</v>
      </c>
      <c r="E52" s="36"/>
      <c r="G52" s="230">
        <v>13420</v>
      </c>
      <c r="I52" s="230">
        <v>38869</v>
      </c>
      <c r="K52" s="230">
        <v>65547</v>
      </c>
      <c r="M52" s="230">
        <v>96803</v>
      </c>
      <c r="N52" s="230"/>
      <c r="O52" s="230"/>
    </row>
    <row r="53" spans="1:15" ht="12.75" customHeight="1">
      <c r="A53" s="44"/>
      <c r="B53" s="95" t="s">
        <v>270</v>
      </c>
      <c r="D53" s="368">
        <v>0</v>
      </c>
      <c r="E53" s="36"/>
      <c r="G53" s="231">
        <v>0</v>
      </c>
      <c r="I53" s="231">
        <v>0</v>
      </c>
      <c r="K53" s="231">
        <v>0</v>
      </c>
      <c r="M53" s="231">
        <v>1029</v>
      </c>
      <c r="N53" s="230"/>
      <c r="O53" s="230"/>
    </row>
    <row r="54" spans="1:15" ht="12.75" customHeight="1">
      <c r="A54" s="44"/>
      <c r="B54" s="95" t="s">
        <v>271</v>
      </c>
      <c r="D54" s="309">
        <f>SUM(D36:D53)</f>
        <v>3425000</v>
      </c>
      <c r="E54" s="36"/>
      <c r="G54" s="114">
        <f>SUM(G36:G53)</f>
        <v>2888420</v>
      </c>
      <c r="I54" s="114">
        <f>SUM(I36:I53)</f>
        <v>2713869</v>
      </c>
      <c r="K54" s="114">
        <f>SUM(K36:K53)</f>
        <v>2640547</v>
      </c>
      <c r="M54" s="114">
        <f>SUM(M36:M53)</f>
        <v>2722832</v>
      </c>
      <c r="N54" s="111"/>
      <c r="O54" s="111"/>
    </row>
    <row r="55" spans="1:15" ht="12.75" customHeight="1">
      <c r="A55" s="7" t="s">
        <v>306</v>
      </c>
      <c r="B55" s="235"/>
      <c r="D55" s="309">
        <v>-33584</v>
      </c>
      <c r="E55" s="36"/>
      <c r="G55" s="114">
        <v>-28982</v>
      </c>
      <c r="H55" s="66"/>
      <c r="I55" s="114">
        <f>-25546</f>
        <v>-25546</v>
      </c>
      <c r="J55" s="66"/>
      <c r="K55" s="114">
        <v>-31978</v>
      </c>
      <c r="L55" s="66"/>
      <c r="M55" s="114">
        <v>-28379</v>
      </c>
      <c r="N55" s="111"/>
      <c r="O55" s="111"/>
    </row>
    <row r="56" spans="1:15" ht="12.75" customHeight="1">
      <c r="A56" s="95" t="s">
        <v>272</v>
      </c>
      <c r="D56" s="309">
        <f>+D34+D54+D55</f>
        <v>3694971</v>
      </c>
      <c r="E56" s="36"/>
      <c r="G56" s="114">
        <f>+G34+G54+G55</f>
        <v>3265143</v>
      </c>
      <c r="I56" s="114">
        <f>+I34+I54+I55</f>
        <v>3190028</v>
      </c>
      <c r="K56" s="114">
        <f>+K34+K54+K55</f>
        <v>3174424</v>
      </c>
      <c r="M56" s="114">
        <f>+M34+M54+M55</f>
        <v>3350308</v>
      </c>
      <c r="N56" s="111"/>
      <c r="O56" s="111"/>
    </row>
    <row r="57" spans="1:15" ht="9" customHeight="1">
      <c r="D57" s="195"/>
      <c r="E57" s="36"/>
      <c r="G57" s="111"/>
      <c r="I57" s="111"/>
      <c r="K57" s="111"/>
      <c r="M57" s="111"/>
      <c r="N57" s="111"/>
      <c r="O57" s="111"/>
    </row>
    <row r="58" spans="1:15" ht="12.75" customHeight="1">
      <c r="A58" s="37" t="s">
        <v>244</v>
      </c>
      <c r="D58" s="195"/>
      <c r="E58" s="36"/>
      <c r="G58" s="111"/>
      <c r="I58" s="111"/>
      <c r="K58" s="111"/>
      <c r="M58" s="111"/>
      <c r="N58" s="111"/>
      <c r="O58" s="111"/>
    </row>
    <row r="59" spans="1:15" ht="12.75" customHeight="1">
      <c r="A59" s="95"/>
      <c r="B59" s="95" t="s">
        <v>273</v>
      </c>
      <c r="D59" s="195">
        <v>-250000</v>
      </c>
      <c r="E59" s="36"/>
      <c r="G59" s="111">
        <v>-300000</v>
      </c>
      <c r="I59" s="111">
        <v>-300000</v>
      </c>
      <c r="K59" s="111">
        <v>0</v>
      </c>
      <c r="M59" s="111">
        <v>-375000</v>
      </c>
      <c r="N59" s="111"/>
      <c r="O59" s="111"/>
    </row>
    <row r="60" spans="1:15" ht="12.75" customHeight="1">
      <c r="A60" s="95"/>
      <c r="B60" s="95" t="s">
        <v>274</v>
      </c>
      <c r="D60" s="195">
        <v>-107580</v>
      </c>
      <c r="E60" s="36"/>
      <c r="G60" s="111">
        <v>-70150</v>
      </c>
      <c r="I60" s="111">
        <v>-214975</v>
      </c>
      <c r="K60" s="111">
        <v>-96150</v>
      </c>
      <c r="M60" s="111">
        <v>-70150</v>
      </c>
      <c r="N60" s="111"/>
      <c r="O60" s="111"/>
    </row>
    <row r="61" spans="1:15" ht="12.75" customHeight="1">
      <c r="A61" s="95"/>
      <c r="B61" s="95" t="s">
        <v>269</v>
      </c>
      <c r="D61" s="195">
        <v>0</v>
      </c>
      <c r="E61" s="36"/>
      <c r="G61" s="111">
        <v>-13420</v>
      </c>
      <c r="I61" s="111">
        <v>-25449</v>
      </c>
      <c r="K61" s="111">
        <v>-26678</v>
      </c>
      <c r="M61" s="111">
        <v>-31256</v>
      </c>
      <c r="N61" s="111"/>
      <c r="O61" s="111"/>
    </row>
    <row r="62" spans="1:15" ht="12.75" customHeight="1">
      <c r="A62" s="95"/>
      <c r="B62" s="95" t="s">
        <v>270</v>
      </c>
      <c r="D62" s="337">
        <v>0</v>
      </c>
      <c r="E62" s="36"/>
      <c r="G62" s="202">
        <v>0</v>
      </c>
      <c r="I62" s="202">
        <v>0</v>
      </c>
      <c r="K62" s="202">
        <v>0</v>
      </c>
      <c r="M62" s="202">
        <v>-1029</v>
      </c>
      <c r="N62" s="111"/>
      <c r="O62" s="111"/>
    </row>
    <row r="63" spans="1:15" ht="12.75" customHeight="1">
      <c r="A63" s="95" t="s">
        <v>275</v>
      </c>
      <c r="B63" s="95"/>
      <c r="D63" s="309">
        <f>SUM(D59:D62)</f>
        <v>-357580</v>
      </c>
      <c r="E63" s="36"/>
      <c r="G63" s="114">
        <f>SUM(G59:G62)</f>
        <v>-383570</v>
      </c>
      <c r="I63" s="114">
        <f>SUM(I59:I62)</f>
        <v>-540424</v>
      </c>
      <c r="K63" s="114">
        <f>SUM(K59:K62)</f>
        <v>-122828</v>
      </c>
      <c r="M63" s="114">
        <f>SUM(M59:M62)</f>
        <v>-477435</v>
      </c>
      <c r="N63" s="111"/>
      <c r="O63" s="111"/>
    </row>
    <row r="64" spans="1:15" ht="9" customHeight="1">
      <c r="D64" s="195"/>
      <c r="E64" s="36"/>
      <c r="G64" s="111"/>
      <c r="I64" s="111"/>
      <c r="K64" s="111"/>
      <c r="M64" s="111"/>
      <c r="N64" s="111"/>
      <c r="O64" s="111"/>
    </row>
    <row r="65" spans="1:15" ht="12.75" customHeight="1" thickBot="1">
      <c r="A65" s="37" t="s">
        <v>276</v>
      </c>
      <c r="D65" s="359">
        <f>D56+D63</f>
        <v>3337391</v>
      </c>
      <c r="E65" s="36"/>
      <c r="G65" s="123">
        <f>G56+G63</f>
        <v>2881573</v>
      </c>
      <c r="I65" s="123">
        <f>I56+I63</f>
        <v>2649604</v>
      </c>
      <c r="K65" s="123">
        <f>K56+K63</f>
        <v>3051596</v>
      </c>
      <c r="M65" s="123">
        <f>M56+M63</f>
        <v>2872873</v>
      </c>
      <c r="N65" s="121"/>
      <c r="O65" s="121"/>
    </row>
    <row r="66" spans="1:15" ht="9" customHeight="1" thickTop="1">
      <c r="A66" s="37"/>
      <c r="D66" s="370"/>
      <c r="E66" s="36"/>
      <c r="G66" s="236"/>
      <c r="I66" s="237"/>
      <c r="K66" s="237"/>
      <c r="M66" s="238"/>
      <c r="N66" s="238"/>
      <c r="O66" s="238"/>
    </row>
    <row r="67" spans="1:15" ht="12.75" customHeight="1">
      <c r="A67" s="37" t="s">
        <v>277</v>
      </c>
      <c r="D67" s="371">
        <v>4.9599999999999998E-2</v>
      </c>
      <c r="E67" s="239"/>
      <c r="G67" s="240">
        <v>5.2900000000000003E-2</v>
      </c>
      <c r="I67" s="240">
        <v>5.7163026881048296E-2</v>
      </c>
      <c r="K67" s="240">
        <v>5.7661700716254503E-2</v>
      </c>
      <c r="M67" s="241">
        <v>6.0600000000000001E-2</v>
      </c>
      <c r="N67" s="242"/>
      <c r="O67" s="241"/>
    </row>
    <row r="68" spans="1:15">
      <c r="D68" s="40"/>
    </row>
    <row r="79" spans="1:15">
      <c r="C79" s="63"/>
      <c r="D79" s="243"/>
      <c r="E79" s="63"/>
      <c r="F79" s="63"/>
      <c r="G79" s="139"/>
      <c r="H79" s="63"/>
      <c r="I79" s="63"/>
      <c r="J79" s="63"/>
    </row>
    <row r="93" spans="3:3">
      <c r="C93" s="57"/>
    </row>
    <row r="97" spans="3:10">
      <c r="C97" s="63"/>
      <c r="D97" s="243"/>
      <c r="E97" s="63"/>
      <c r="F97" s="63"/>
      <c r="G97" s="139"/>
      <c r="H97" s="63"/>
      <c r="I97" s="63"/>
      <c r="J97" s="63"/>
    </row>
  </sheetData>
  <mergeCells count="2">
    <mergeCell ref="A5:B5"/>
    <mergeCell ref="A22:B22"/>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SheetLayoutView="100" workbookViewId="0"/>
  </sheetViews>
  <sheetFormatPr defaultColWidth="6.7109375" defaultRowHeight="12.75"/>
  <cols>
    <col min="1" max="1" width="3.7109375" style="7" customWidth="1"/>
    <col min="2" max="2" width="67.7109375" style="7" customWidth="1"/>
    <col min="3" max="3" width="2.7109375" style="7" customWidth="1"/>
    <col min="4" max="4" width="15.7109375" style="175"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85546875" style="7" customWidth="1"/>
    <col min="12" max="12" width="2.7109375" style="7" customWidth="1"/>
    <col min="13" max="13" width="15.85546875" style="7" customWidth="1"/>
    <col min="14" max="16384" width="6.7109375" style="24"/>
  </cols>
  <sheetData>
    <row r="1" spans="1:15" s="7" customFormat="1" ht="12.75" customHeight="1">
      <c r="A1" s="14" t="s">
        <v>278</v>
      </c>
      <c r="B1" s="18"/>
      <c r="C1" s="16"/>
      <c r="D1" s="176"/>
      <c r="E1" s="16"/>
      <c r="F1" s="18"/>
      <c r="G1" s="18"/>
      <c r="H1" s="18"/>
      <c r="I1" s="16"/>
      <c r="J1" s="18"/>
      <c r="K1" s="16"/>
      <c r="L1" s="16"/>
      <c r="M1" s="16"/>
    </row>
    <row r="2" spans="1:15" s="7" customFormat="1" ht="12.75" customHeight="1">
      <c r="A2" s="21" t="s">
        <v>2</v>
      </c>
      <c r="C2" s="22"/>
      <c r="D2" s="175"/>
      <c r="E2" s="22"/>
      <c r="G2" s="66"/>
      <c r="I2" s="22"/>
      <c r="K2" s="22"/>
      <c r="L2" s="22"/>
      <c r="M2" s="22"/>
    </row>
    <row r="3" spans="1:15" s="7" customFormat="1" ht="12.75" customHeight="1">
      <c r="A3" s="27" t="s">
        <v>161</v>
      </c>
      <c r="C3" s="22"/>
      <c r="D3" s="373">
        <v>2015</v>
      </c>
      <c r="E3" s="36"/>
      <c r="F3" s="22"/>
      <c r="G3" s="244">
        <v>2014</v>
      </c>
      <c r="I3" s="244">
        <v>2013</v>
      </c>
      <c r="K3" s="245">
        <v>2012</v>
      </c>
      <c r="M3" s="245">
        <v>2011</v>
      </c>
      <c r="N3" s="22"/>
      <c r="O3" s="141"/>
    </row>
    <row r="4" spans="1:15" s="7" customFormat="1">
      <c r="B4" s="28"/>
      <c r="D4" s="22"/>
      <c r="E4" s="36"/>
      <c r="G4" s="102"/>
      <c r="I4" s="66"/>
    </row>
    <row r="5" spans="1:15" s="7" customFormat="1" ht="12.75" customHeight="1">
      <c r="A5" s="37" t="s">
        <v>31</v>
      </c>
      <c r="D5" s="212">
        <v>-684</v>
      </c>
      <c r="E5" s="36"/>
      <c r="G5" s="246">
        <v>-8476</v>
      </c>
      <c r="I5" s="246">
        <v>-4044</v>
      </c>
      <c r="K5" s="38">
        <v>-2336</v>
      </c>
      <c r="M5" s="38">
        <v>273</v>
      </c>
      <c r="O5" s="38"/>
    </row>
    <row r="6" spans="1:15" s="7" customFormat="1" ht="12.75" customHeight="1">
      <c r="D6" s="22"/>
      <c r="E6" s="36"/>
      <c r="G6" s="66"/>
      <c r="I6" s="66"/>
    </row>
    <row r="7" spans="1:15" s="7" customFormat="1" ht="12.75" customHeight="1">
      <c r="A7" s="247" t="s">
        <v>40</v>
      </c>
      <c r="D7" s="188"/>
      <c r="E7" s="36"/>
      <c r="G7" s="248"/>
      <c r="I7" s="248"/>
      <c r="K7" s="84"/>
      <c r="M7" s="84"/>
      <c r="O7" s="84"/>
    </row>
    <row r="8" spans="1:15" s="7" customFormat="1" ht="12.75" customHeight="1">
      <c r="B8" s="95" t="s">
        <v>279</v>
      </c>
      <c r="D8" s="374">
        <f>8033-1</f>
        <v>8032</v>
      </c>
      <c r="E8" s="249"/>
      <c r="G8" s="250">
        <v>8520</v>
      </c>
      <c r="I8" s="250">
        <v>14636</v>
      </c>
      <c r="K8" s="251">
        <v>18514</v>
      </c>
      <c r="M8" s="251">
        <v>19884</v>
      </c>
      <c r="O8" s="251"/>
    </row>
    <row r="9" spans="1:15" s="7" customFormat="1" ht="12.75" customHeight="1">
      <c r="B9" s="95" t="s">
        <v>280</v>
      </c>
      <c r="D9" s="375">
        <v>1319</v>
      </c>
      <c r="E9" s="252"/>
      <c r="G9" s="253">
        <v>55</v>
      </c>
      <c r="I9" s="253">
        <v>512</v>
      </c>
      <c r="K9" s="254">
        <v>27</v>
      </c>
      <c r="M9" s="254">
        <v>46</v>
      </c>
      <c r="O9" s="255"/>
    </row>
    <row r="10" spans="1:15" s="7" customFormat="1" ht="12.75" customHeight="1" thickBot="1">
      <c r="A10" s="247" t="s">
        <v>75</v>
      </c>
      <c r="D10" s="376">
        <f>SUM(D8:D9)</f>
        <v>9351</v>
      </c>
      <c r="E10" s="256">
        <v>0</v>
      </c>
      <c r="G10" s="217">
        <f>SUM(G8:G9)</f>
        <v>8575</v>
      </c>
      <c r="I10" s="217">
        <f>SUM(I8:I9)</f>
        <v>15148</v>
      </c>
      <c r="K10" s="217">
        <f>SUM(K8:K9)</f>
        <v>18541</v>
      </c>
      <c r="M10" s="217">
        <f>SUM(M8:M9)</f>
        <v>19930</v>
      </c>
      <c r="O10" s="121"/>
    </row>
    <row r="11" spans="1:15" s="7" customFormat="1" ht="12.75" customHeight="1" thickTop="1">
      <c r="A11" s="84"/>
      <c r="D11" s="377"/>
      <c r="E11" s="257"/>
      <c r="G11" s="258"/>
      <c r="I11" s="258"/>
      <c r="K11" s="255"/>
      <c r="M11" s="255"/>
      <c r="O11" s="255"/>
    </row>
    <row r="12" spans="1:15" s="7" customFormat="1" ht="12.75" customHeight="1">
      <c r="A12" s="247" t="s">
        <v>82</v>
      </c>
      <c r="D12" s="377"/>
      <c r="E12" s="257"/>
      <c r="G12" s="258"/>
      <c r="I12" s="258"/>
      <c r="K12" s="255"/>
      <c r="M12" s="255"/>
      <c r="O12" s="255"/>
    </row>
    <row r="13" spans="1:15" s="7" customFormat="1" ht="12.75" customHeight="1">
      <c r="B13" s="95" t="s">
        <v>281</v>
      </c>
      <c r="D13" s="61">
        <v>9357</v>
      </c>
      <c r="E13" s="249"/>
      <c r="G13" s="211">
        <v>8573</v>
      </c>
      <c r="I13" s="211">
        <v>14974</v>
      </c>
      <c r="K13" s="211">
        <v>17724</v>
      </c>
      <c r="M13" s="211">
        <v>16776</v>
      </c>
      <c r="O13" s="211"/>
    </row>
    <row r="14" spans="1:15" s="7" customFormat="1" ht="12.75" customHeight="1">
      <c r="B14" s="95" t="s">
        <v>282</v>
      </c>
      <c r="D14" s="378">
        <v>-6</v>
      </c>
      <c r="E14" s="259">
        <v>0</v>
      </c>
      <c r="G14" s="260">
        <v>2</v>
      </c>
      <c r="I14" s="260">
        <v>174</v>
      </c>
      <c r="K14" s="260">
        <v>817</v>
      </c>
      <c r="M14" s="260">
        <v>3154</v>
      </c>
      <c r="O14" s="169"/>
    </row>
    <row r="15" spans="1:15" s="7" customFormat="1" ht="12.75" customHeight="1" thickBot="1">
      <c r="A15" s="247" t="s">
        <v>118</v>
      </c>
      <c r="D15" s="376">
        <f>SUM(D13:D14)</f>
        <v>9351</v>
      </c>
      <c r="E15" s="257"/>
      <c r="G15" s="217">
        <f>SUM(G13:G14)</f>
        <v>8575</v>
      </c>
      <c r="I15" s="217">
        <f>SUM(I13:I14)</f>
        <v>15148</v>
      </c>
      <c r="K15" s="217">
        <f>SUM(K13:K14)</f>
        <v>18541</v>
      </c>
      <c r="M15" s="217">
        <f>SUM(M13:M14)</f>
        <v>19930</v>
      </c>
      <c r="O15" s="121"/>
    </row>
    <row r="16" spans="1:15" ht="13.5" thickTop="1">
      <c r="O16" s="7"/>
    </row>
    <row r="17" spans="15:15">
      <c r="O17" s="7"/>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Normal="100" zoomScaleSheetLayoutView="100" workbookViewId="0"/>
  </sheetViews>
  <sheetFormatPr defaultColWidth="10" defaultRowHeight="12.75"/>
  <cols>
    <col min="1" max="1" width="3.7109375" style="7" customWidth="1"/>
    <col min="2" max="2" width="40.7109375" style="7" customWidth="1"/>
    <col min="3" max="3" width="2.7109375" style="7" customWidth="1"/>
    <col min="4" max="4" width="15.85546875" style="389" customWidth="1"/>
    <col min="5" max="5" width="1.7109375" style="22" customWidth="1"/>
    <col min="6" max="6" width="1.7109375" style="7" customWidth="1"/>
    <col min="7" max="7" width="15.85546875" style="395" customWidth="1"/>
    <col min="8" max="8" width="2.7109375" style="7" customWidth="1"/>
    <col min="9" max="9" width="15.85546875" style="34" customWidth="1"/>
    <col min="10" max="10" width="2.7109375" style="7" customWidth="1"/>
    <col min="11" max="11" width="15.85546875" style="7" customWidth="1"/>
    <col min="12" max="12" width="2.7109375" style="22" customWidth="1"/>
    <col min="13" max="13" width="15.85546875" style="7" customWidth="1"/>
    <col min="14" max="16384" width="10" style="7"/>
  </cols>
  <sheetData>
    <row r="1" spans="1:15" ht="12.75" customHeight="1">
      <c r="A1" s="172" t="s">
        <v>201</v>
      </c>
      <c r="B1" s="173"/>
      <c r="C1" s="187"/>
      <c r="D1" s="382"/>
      <c r="E1" s="187"/>
      <c r="F1" s="187"/>
      <c r="G1" s="383"/>
      <c r="H1" s="187"/>
      <c r="I1" s="383"/>
      <c r="J1" s="187"/>
      <c r="K1" s="173"/>
      <c r="L1" s="187"/>
      <c r="M1" s="173"/>
    </row>
    <row r="2" spans="1:15" ht="12.75" customHeight="1">
      <c r="A2" s="247"/>
      <c r="B2" s="44"/>
      <c r="C2" s="37"/>
      <c r="D2" s="384"/>
      <c r="E2" s="37"/>
      <c r="F2" s="37"/>
      <c r="G2" s="385"/>
      <c r="H2" s="37"/>
      <c r="I2" s="385"/>
      <c r="J2" s="37"/>
      <c r="K2" s="44"/>
      <c r="L2" s="37"/>
      <c r="M2" s="44"/>
    </row>
    <row r="3" spans="1:15" ht="12.75" customHeight="1">
      <c r="A3" s="14" t="s">
        <v>308</v>
      </c>
      <c r="B3" s="18"/>
      <c r="C3" s="16"/>
      <c r="D3" s="386"/>
      <c r="E3" s="16"/>
      <c r="F3" s="16"/>
      <c r="G3" s="387"/>
      <c r="H3" s="16"/>
      <c r="I3" s="387"/>
      <c r="J3" s="16"/>
      <c r="K3" s="18"/>
      <c r="L3" s="16"/>
      <c r="M3" s="18"/>
    </row>
    <row r="4" spans="1:15" ht="12.75" customHeight="1">
      <c r="A4" s="388"/>
      <c r="B4" s="208"/>
      <c r="C4" s="207"/>
      <c r="E4" s="207"/>
      <c r="F4" s="207"/>
      <c r="G4" s="390"/>
      <c r="H4" s="207"/>
      <c r="I4" s="390"/>
      <c r="J4" s="207"/>
      <c r="K4" s="208"/>
      <c r="L4" s="207"/>
      <c r="M4" s="208"/>
    </row>
    <row r="5" spans="1:15">
      <c r="A5" s="27" t="s">
        <v>161</v>
      </c>
      <c r="D5" s="98">
        <v>2015</v>
      </c>
      <c r="E5" s="391"/>
      <c r="G5" s="99">
        <v>2014</v>
      </c>
      <c r="I5" s="99">
        <v>2013</v>
      </c>
      <c r="K5" s="100">
        <v>2012</v>
      </c>
      <c r="L5" s="7"/>
      <c r="M5" s="245">
        <v>2011</v>
      </c>
      <c r="N5" s="392"/>
      <c r="O5" s="141"/>
    </row>
    <row r="6" spans="1:15" ht="12.75" customHeight="1">
      <c r="E6" s="393"/>
      <c r="G6" s="394"/>
      <c r="I6" s="395"/>
      <c r="K6" s="34"/>
      <c r="L6" s="7"/>
      <c r="N6" s="22"/>
    </row>
    <row r="7" spans="1:15" ht="12.75" customHeight="1">
      <c r="A7" s="37" t="s">
        <v>309</v>
      </c>
      <c r="C7" s="22"/>
      <c r="E7" s="393"/>
      <c r="F7" s="22"/>
      <c r="G7" s="394"/>
      <c r="H7" s="22"/>
      <c r="I7" s="395"/>
      <c r="J7" s="22"/>
      <c r="K7" s="34"/>
      <c r="N7" s="22"/>
    </row>
    <row r="8" spans="1:15" ht="12.75" customHeight="1">
      <c r="B8" s="7" t="s">
        <v>310</v>
      </c>
      <c r="D8" s="370">
        <v>1046989</v>
      </c>
      <c r="E8" s="393"/>
      <c r="G8" s="237">
        <v>1033728</v>
      </c>
      <c r="I8" s="237">
        <v>1019292</v>
      </c>
      <c r="K8" s="238">
        <v>1005074</v>
      </c>
      <c r="L8" s="7"/>
      <c r="M8" s="50">
        <v>994244</v>
      </c>
      <c r="N8" s="22"/>
      <c r="O8" s="50"/>
    </row>
    <row r="9" spans="1:15" ht="12.75" customHeight="1">
      <c r="B9" s="7" t="s">
        <v>311</v>
      </c>
      <c r="D9" s="370">
        <v>125579</v>
      </c>
      <c r="E9" s="393"/>
      <c r="G9" s="237">
        <v>124460</v>
      </c>
      <c r="I9" s="237">
        <v>123319</v>
      </c>
      <c r="K9" s="238">
        <v>122360</v>
      </c>
      <c r="L9" s="7"/>
      <c r="M9" s="50">
        <v>121116</v>
      </c>
      <c r="N9" s="22"/>
      <c r="O9" s="50"/>
    </row>
    <row r="10" spans="1:15" ht="12.75" customHeight="1">
      <c r="B10" s="7" t="s">
        <v>312</v>
      </c>
      <c r="D10" s="370">
        <v>3444</v>
      </c>
      <c r="E10" s="393"/>
      <c r="G10" s="237">
        <v>3429</v>
      </c>
      <c r="I10" s="237">
        <v>3402</v>
      </c>
      <c r="K10" s="238">
        <v>3417</v>
      </c>
      <c r="L10" s="7"/>
      <c r="M10" s="50">
        <v>3439</v>
      </c>
      <c r="N10" s="22"/>
      <c r="O10" s="50"/>
    </row>
    <row r="11" spans="1:15" ht="12.75" customHeight="1">
      <c r="B11" s="7" t="s">
        <v>313</v>
      </c>
      <c r="D11" s="370">
        <v>300</v>
      </c>
      <c r="E11" s="393"/>
      <c r="G11" s="237">
        <v>299</v>
      </c>
      <c r="I11" s="237">
        <v>299</v>
      </c>
      <c r="K11" s="238">
        <v>304</v>
      </c>
      <c r="L11" s="7"/>
      <c r="M11" s="50">
        <v>305</v>
      </c>
      <c r="N11" s="22"/>
      <c r="O11" s="50"/>
    </row>
    <row r="12" spans="1:15" ht="12.75" customHeight="1">
      <c r="B12" s="7" t="s">
        <v>104</v>
      </c>
      <c r="D12" s="396">
        <v>1182</v>
      </c>
      <c r="E12" s="397"/>
      <c r="G12" s="398">
        <v>1163</v>
      </c>
      <c r="I12" s="398">
        <v>1150</v>
      </c>
      <c r="K12" s="399">
        <v>1141</v>
      </c>
      <c r="L12" s="7"/>
      <c r="M12" s="312">
        <v>1132</v>
      </c>
      <c r="N12" s="214"/>
      <c r="O12" s="50"/>
    </row>
    <row r="13" spans="1:15" ht="12.75" customHeight="1">
      <c r="B13" s="42" t="s">
        <v>314</v>
      </c>
      <c r="D13" s="370">
        <f>SUM(D8:D12)</f>
        <v>1177494</v>
      </c>
      <c r="E13" s="393"/>
      <c r="G13" s="237">
        <f>SUM(G8:G12)</f>
        <v>1163079</v>
      </c>
      <c r="I13" s="237">
        <f>SUM(I8:I12)</f>
        <v>1147462</v>
      </c>
      <c r="K13" s="238">
        <f>SUM(K8:K12)</f>
        <v>1132296</v>
      </c>
      <c r="L13" s="7"/>
      <c r="M13" s="50">
        <f>SUM(M8:M12)</f>
        <v>1120236</v>
      </c>
      <c r="N13" s="22"/>
      <c r="O13" s="50"/>
    </row>
    <row r="14" spans="1:15" ht="12.75" customHeight="1">
      <c r="B14" s="7" t="s">
        <v>315</v>
      </c>
      <c r="D14" s="396">
        <v>47</v>
      </c>
      <c r="E14" s="393"/>
      <c r="G14" s="398">
        <v>55</v>
      </c>
      <c r="I14" s="398">
        <v>52</v>
      </c>
      <c r="K14" s="399">
        <v>49</v>
      </c>
      <c r="L14" s="7"/>
      <c r="M14" s="312">
        <v>46</v>
      </c>
      <c r="N14" s="22"/>
      <c r="O14" s="50"/>
    </row>
    <row r="15" spans="1:15" ht="12.75" customHeight="1" thickBot="1">
      <c r="A15" s="7" t="s">
        <v>316</v>
      </c>
      <c r="D15" s="400">
        <f>SUM(D13:D14)</f>
        <v>1177541</v>
      </c>
      <c r="E15" s="397"/>
      <c r="G15" s="401">
        <f>SUM(G13:G14)</f>
        <v>1163134</v>
      </c>
      <c r="I15" s="401">
        <f>SUM(I13:I14)</f>
        <v>1147514</v>
      </c>
      <c r="K15" s="402">
        <f>SUM(K13:K14)</f>
        <v>1132345</v>
      </c>
      <c r="L15" s="7"/>
      <c r="M15" s="403">
        <f>SUM(M13:M14)</f>
        <v>1120282</v>
      </c>
      <c r="N15" s="214"/>
      <c r="O15" s="50"/>
    </row>
    <row r="16" spans="1:15" ht="12.75" customHeight="1" thickTop="1">
      <c r="D16" s="404"/>
      <c r="E16" s="393"/>
      <c r="G16" s="405"/>
      <c r="I16" s="237"/>
      <c r="K16" s="238"/>
      <c r="L16" s="7"/>
      <c r="M16" s="50"/>
      <c r="N16" s="22"/>
      <c r="O16" s="50"/>
    </row>
    <row r="17" spans="1:15" ht="12.75" customHeight="1">
      <c r="A17" s="37" t="s">
        <v>317</v>
      </c>
      <c r="C17" s="22"/>
      <c r="D17" s="406">
        <v>1.2E-2</v>
      </c>
      <c r="E17" s="239"/>
      <c r="F17" s="22"/>
      <c r="G17" s="407">
        <v>1.4E-2</v>
      </c>
      <c r="H17" s="22"/>
      <c r="I17" s="407">
        <v>1.2999999999999999E-2</v>
      </c>
      <c r="J17" s="22"/>
      <c r="K17" s="407">
        <v>1.0999999999999999E-2</v>
      </c>
      <c r="M17" s="408">
        <v>4.0000000000000001E-3</v>
      </c>
      <c r="N17" s="409"/>
      <c r="O17" s="408"/>
    </row>
    <row r="18" spans="1:15" ht="12.75" customHeight="1">
      <c r="A18" s="37"/>
      <c r="C18" s="22"/>
      <c r="E18" s="393"/>
      <c r="F18" s="22"/>
      <c r="G18" s="394"/>
      <c r="H18" s="22"/>
      <c r="I18" s="395"/>
      <c r="J18" s="22"/>
      <c r="K18" s="34"/>
      <c r="N18" s="22"/>
    </row>
    <row r="19" spans="1:15" ht="12.75" customHeight="1">
      <c r="A19" s="37"/>
      <c r="C19" s="22"/>
      <c r="E19" s="393"/>
      <c r="F19" s="22"/>
      <c r="G19" s="394"/>
      <c r="H19" s="22"/>
      <c r="I19" s="395"/>
      <c r="J19" s="22"/>
      <c r="K19" s="34"/>
      <c r="N19" s="22"/>
    </row>
    <row r="20" spans="1:15" ht="12.75" customHeight="1">
      <c r="A20" s="37" t="s">
        <v>318</v>
      </c>
      <c r="D20" s="410"/>
      <c r="E20" s="393"/>
      <c r="G20" s="405"/>
      <c r="I20" s="237"/>
      <c r="K20" s="238"/>
      <c r="L20" s="7"/>
      <c r="M20" s="50"/>
      <c r="N20" s="22"/>
      <c r="O20" s="50"/>
    </row>
    <row r="21" spans="1:15" ht="12.75" customHeight="1">
      <c r="B21" s="7" t="s">
        <v>310</v>
      </c>
      <c r="D21" s="370">
        <v>1059292</v>
      </c>
      <c r="E21" s="393"/>
      <c r="G21" s="237">
        <v>1044791</v>
      </c>
      <c r="I21" s="237">
        <v>1032239</v>
      </c>
      <c r="K21" s="238">
        <v>1017371</v>
      </c>
      <c r="L21" s="7"/>
      <c r="M21" s="50">
        <v>1003689</v>
      </c>
      <c r="N21" s="22"/>
      <c r="O21" s="50"/>
    </row>
    <row r="22" spans="1:15" ht="12.75" customHeight="1">
      <c r="B22" s="7" t="s">
        <v>311</v>
      </c>
      <c r="D22" s="370">
        <v>125957</v>
      </c>
      <c r="E22" s="393"/>
      <c r="G22" s="237">
        <v>124984</v>
      </c>
      <c r="I22" s="237">
        <v>123873</v>
      </c>
      <c r="K22" s="238">
        <v>122947</v>
      </c>
      <c r="L22" s="7"/>
      <c r="M22" s="50">
        <v>121818</v>
      </c>
      <c r="N22" s="22"/>
      <c r="O22" s="50"/>
    </row>
    <row r="23" spans="1:15" ht="12.75" customHeight="1">
      <c r="B23" s="7" t="s">
        <v>312</v>
      </c>
      <c r="D23" s="370">
        <v>3462</v>
      </c>
      <c r="E23" s="393"/>
      <c r="G23" s="237">
        <v>3462</v>
      </c>
      <c r="I23" s="237">
        <v>3406</v>
      </c>
      <c r="K23" s="238">
        <v>3422</v>
      </c>
      <c r="L23" s="7"/>
      <c r="M23" s="50">
        <v>3454</v>
      </c>
      <c r="N23" s="22"/>
      <c r="O23" s="50"/>
    </row>
    <row r="24" spans="1:15" ht="12.75" customHeight="1">
      <c r="B24" s="7" t="s">
        <v>313</v>
      </c>
      <c r="D24" s="370">
        <v>300</v>
      </c>
      <c r="E24" s="393"/>
      <c r="G24" s="237">
        <v>298</v>
      </c>
      <c r="I24" s="237">
        <v>298</v>
      </c>
      <c r="K24" s="238">
        <v>297</v>
      </c>
      <c r="L24" s="7"/>
      <c r="M24" s="50">
        <v>301</v>
      </c>
      <c r="N24" s="22"/>
      <c r="O24" s="50"/>
    </row>
    <row r="25" spans="1:15" ht="12.75" customHeight="1">
      <c r="B25" s="7" t="s">
        <v>104</v>
      </c>
      <c r="D25" s="396">
        <v>1187</v>
      </c>
      <c r="E25" s="393"/>
      <c r="G25" s="398">
        <v>1172</v>
      </c>
      <c r="I25" s="398">
        <v>1155</v>
      </c>
      <c r="K25" s="399">
        <v>1142</v>
      </c>
      <c r="L25" s="7"/>
      <c r="M25" s="312">
        <v>1138</v>
      </c>
      <c r="N25" s="22"/>
      <c r="O25" s="50"/>
    </row>
    <row r="26" spans="1:15" ht="12.75" customHeight="1">
      <c r="B26" s="42" t="s">
        <v>314</v>
      </c>
      <c r="D26" s="370">
        <f>SUM(D21:D25)</f>
        <v>1190198</v>
      </c>
      <c r="E26" s="393"/>
      <c r="G26" s="237">
        <f>SUM(G21:G25)</f>
        <v>1174707</v>
      </c>
      <c r="I26" s="237">
        <f>SUM(I21:I25)</f>
        <v>1160971</v>
      </c>
      <c r="K26" s="238">
        <f>SUM(K21:K25)</f>
        <v>1145179</v>
      </c>
      <c r="L26" s="7"/>
      <c r="M26" s="50">
        <f>SUM(M21:M25)</f>
        <v>1130400</v>
      </c>
      <c r="N26" s="22"/>
      <c r="O26" s="50"/>
    </row>
    <row r="27" spans="1:15" ht="12.75" customHeight="1">
      <c r="B27" s="7" t="s">
        <v>315</v>
      </c>
      <c r="D27" s="396">
        <v>44</v>
      </c>
      <c r="E27" s="393"/>
      <c r="G27" s="398">
        <v>53</v>
      </c>
      <c r="I27" s="398">
        <v>55</v>
      </c>
      <c r="K27" s="399">
        <v>53</v>
      </c>
      <c r="L27" s="7"/>
      <c r="M27" s="312">
        <v>43</v>
      </c>
      <c r="N27" s="22"/>
      <c r="O27" s="50"/>
    </row>
    <row r="28" spans="1:15" ht="12.75" customHeight="1" thickBot="1">
      <c r="A28" s="7" t="s">
        <v>319</v>
      </c>
      <c r="D28" s="400">
        <f>SUM(D26:D27)</f>
        <v>1190242</v>
      </c>
      <c r="E28" s="397"/>
      <c r="G28" s="401">
        <f>SUM(G26:G27)</f>
        <v>1174760</v>
      </c>
      <c r="I28" s="401">
        <f>SUM(I26:I27)</f>
        <v>1161026</v>
      </c>
      <c r="K28" s="402">
        <f>SUM(K26:K27)</f>
        <v>1145232</v>
      </c>
      <c r="L28" s="7"/>
      <c r="M28" s="403">
        <f>SUM(M26:M27)</f>
        <v>1130443</v>
      </c>
      <c r="N28" s="214"/>
      <c r="O28" s="50"/>
    </row>
    <row r="29" spans="1:15" ht="12.75" customHeight="1" thickTop="1">
      <c r="D29" s="411"/>
      <c r="E29" s="393"/>
      <c r="G29" s="394"/>
      <c r="I29" s="395"/>
      <c r="K29" s="34"/>
      <c r="L29" s="7"/>
      <c r="N29" s="22"/>
    </row>
    <row r="30" spans="1:15" ht="12.75" customHeight="1">
      <c r="A30" s="37" t="s">
        <v>317</v>
      </c>
      <c r="C30" s="22"/>
      <c r="D30" s="406">
        <v>1.2999999999999999E-2</v>
      </c>
      <c r="E30" s="239"/>
      <c r="F30" s="22"/>
      <c r="G30" s="407">
        <v>1.2E-2</v>
      </c>
      <c r="H30" s="22"/>
      <c r="I30" s="407">
        <v>1.4E-2</v>
      </c>
      <c r="J30" s="22"/>
      <c r="K30" s="407">
        <v>1.2999999999999999E-2</v>
      </c>
      <c r="M30" s="408">
        <v>8.0000000000000002E-3</v>
      </c>
      <c r="N30" s="409"/>
      <c r="O30" s="408"/>
    </row>
    <row r="31" spans="1:15" ht="12.75" customHeight="1">
      <c r="G31" s="394"/>
      <c r="I31" s="395"/>
      <c r="K31" s="34"/>
      <c r="L31" s="7"/>
      <c r="N31" s="22"/>
    </row>
    <row r="32" spans="1:15" ht="12.75" customHeight="1">
      <c r="A32" s="56" t="s">
        <v>320</v>
      </c>
      <c r="B32" s="18"/>
      <c r="C32" s="16"/>
      <c r="D32" s="386"/>
      <c r="E32" s="16"/>
      <c r="F32" s="16"/>
      <c r="G32" s="412"/>
      <c r="H32" s="16"/>
      <c r="I32" s="387"/>
      <c r="J32" s="16"/>
      <c r="K32" s="387"/>
      <c r="L32" s="16"/>
      <c r="M32" s="18"/>
      <c r="N32" s="207"/>
      <c r="O32" s="208"/>
    </row>
    <row r="33" spans="1:15" ht="12.75" customHeight="1">
      <c r="A33" s="263"/>
      <c r="B33" s="208"/>
      <c r="C33" s="207"/>
      <c r="E33" s="207"/>
      <c r="F33" s="207"/>
      <c r="G33" s="394"/>
      <c r="H33" s="207"/>
      <c r="I33" s="390"/>
      <c r="J33" s="207"/>
      <c r="K33" s="390"/>
      <c r="L33" s="207"/>
      <c r="M33" s="208"/>
      <c r="N33" s="207"/>
      <c r="O33" s="208"/>
    </row>
    <row r="34" spans="1:15" ht="12.75" customHeight="1">
      <c r="A34" s="27" t="s">
        <v>161</v>
      </c>
      <c r="D34" s="98">
        <v>2015</v>
      </c>
      <c r="E34" s="393"/>
      <c r="G34" s="99">
        <v>2014</v>
      </c>
      <c r="I34" s="99">
        <v>2013</v>
      </c>
      <c r="K34" s="100">
        <v>2012</v>
      </c>
      <c r="L34" s="7"/>
      <c r="M34" s="245">
        <v>2011</v>
      </c>
      <c r="N34" s="22"/>
      <c r="O34" s="141"/>
    </row>
    <row r="35" spans="1:15" ht="12.75" customHeight="1">
      <c r="E35" s="393"/>
      <c r="G35" s="394"/>
      <c r="I35" s="395"/>
      <c r="K35" s="34"/>
      <c r="L35" s="7"/>
      <c r="N35" s="22"/>
    </row>
    <row r="36" spans="1:15" ht="12.75" customHeight="1">
      <c r="A36" s="37" t="s">
        <v>321</v>
      </c>
      <c r="C36" s="22"/>
      <c r="E36" s="393"/>
      <c r="F36" s="22"/>
      <c r="G36" s="394"/>
      <c r="H36" s="22"/>
      <c r="I36" s="395"/>
      <c r="J36" s="22"/>
      <c r="K36" s="34"/>
      <c r="N36" s="22"/>
    </row>
    <row r="37" spans="1:15" ht="12.75" customHeight="1">
      <c r="B37" s="95" t="s">
        <v>322</v>
      </c>
      <c r="D37" s="370">
        <v>7031000</v>
      </c>
      <c r="E37" s="393"/>
      <c r="G37" s="237">
        <v>7006500</v>
      </c>
      <c r="I37" s="237">
        <v>6926600</v>
      </c>
      <c r="J37" s="66"/>
      <c r="K37" s="237">
        <v>7206600</v>
      </c>
      <c r="L37" s="66"/>
      <c r="M37" s="50">
        <v>7087000</v>
      </c>
      <c r="N37" s="22"/>
      <c r="O37" s="50"/>
    </row>
    <row r="38" spans="1:15" ht="12.75" customHeight="1">
      <c r="B38" s="95" t="s">
        <v>323</v>
      </c>
      <c r="D38" s="370">
        <v>6977800</v>
      </c>
      <c r="E38" s="393"/>
      <c r="G38" s="237">
        <v>7008200</v>
      </c>
      <c r="I38" s="237">
        <v>7022800</v>
      </c>
      <c r="J38" s="66"/>
      <c r="K38" s="237">
        <v>6975300</v>
      </c>
      <c r="L38" s="66"/>
      <c r="M38" s="50">
        <v>7147600</v>
      </c>
      <c r="N38" s="22"/>
      <c r="O38" s="50"/>
    </row>
    <row r="39" spans="1:15" ht="12.75" customHeight="1">
      <c r="E39" s="393"/>
      <c r="I39" s="395"/>
      <c r="J39" s="66"/>
      <c r="K39" s="395"/>
      <c r="L39" s="66"/>
      <c r="N39" s="22"/>
    </row>
    <row r="40" spans="1:15" ht="12.75" customHeight="1">
      <c r="A40" s="95" t="s">
        <v>324</v>
      </c>
      <c r="C40" s="65"/>
      <c r="D40" s="413"/>
      <c r="E40" s="414"/>
      <c r="F40" s="65"/>
      <c r="G40" s="415"/>
      <c r="H40" s="65"/>
      <c r="I40" s="415"/>
      <c r="J40" s="157"/>
      <c r="K40" s="415"/>
      <c r="L40" s="157"/>
      <c r="M40" s="416"/>
      <c r="N40" s="355"/>
      <c r="O40" s="416"/>
    </row>
    <row r="41" spans="1:15" ht="12.75" customHeight="1">
      <c r="B41" s="95" t="s">
        <v>322</v>
      </c>
      <c r="D41" s="406">
        <v>3.0000000000000001E-3</v>
      </c>
      <c r="E41" s="393"/>
      <c r="G41" s="407">
        <v>1.2E-2</v>
      </c>
      <c r="I41" s="417">
        <v>-3.9E-2</v>
      </c>
      <c r="J41" s="66"/>
      <c r="K41" s="418">
        <v>1.7000000000000001E-2</v>
      </c>
      <c r="L41" s="66"/>
      <c r="M41" s="408">
        <v>2.1999999999999999E-2</v>
      </c>
      <c r="N41" s="22"/>
      <c r="O41" s="419"/>
    </row>
    <row r="42" spans="1:15" ht="12.75" customHeight="1">
      <c r="B42" s="95" t="s">
        <v>323</v>
      </c>
      <c r="D42" s="420">
        <v>-4.0000000000000001E-3</v>
      </c>
      <c r="E42" s="393"/>
      <c r="G42" s="421">
        <v>-2E-3</v>
      </c>
      <c r="I42" s="418">
        <v>7.0000000000000001E-3</v>
      </c>
      <c r="J42" s="66"/>
      <c r="K42" s="417">
        <v>-2.4E-2</v>
      </c>
      <c r="L42" s="66"/>
      <c r="M42" s="408">
        <v>2.5000000000000001E-2</v>
      </c>
      <c r="N42" s="22"/>
      <c r="O42" s="419"/>
    </row>
    <row r="43" spans="1:15" ht="12.75" customHeight="1">
      <c r="E43" s="393"/>
      <c r="I43" s="395"/>
      <c r="J43" s="66"/>
      <c r="K43" s="395"/>
      <c r="L43" s="66"/>
      <c r="N43" s="22"/>
    </row>
    <row r="44" spans="1:15" ht="12.75" customHeight="1">
      <c r="A44" s="37" t="s">
        <v>325</v>
      </c>
      <c r="C44" s="22"/>
      <c r="D44" s="195">
        <v>337000</v>
      </c>
      <c r="E44" s="393"/>
      <c r="F44" s="22"/>
      <c r="G44" s="111">
        <v>388616</v>
      </c>
      <c r="H44" s="22"/>
      <c r="I44" s="333">
        <v>373000</v>
      </c>
      <c r="J44" s="22"/>
      <c r="K44" s="333">
        <v>461000</v>
      </c>
      <c r="M44" s="111">
        <v>237000</v>
      </c>
      <c r="N44" s="22"/>
      <c r="O44" s="111"/>
    </row>
    <row r="45" spans="1:15" ht="12.75" customHeight="1">
      <c r="A45" s="44"/>
      <c r="D45" s="31"/>
      <c r="E45" s="393"/>
      <c r="I45" s="395"/>
      <c r="J45" s="66"/>
      <c r="K45" s="395"/>
      <c r="L45" s="66"/>
      <c r="N45" s="22"/>
    </row>
    <row r="46" spans="1:15" ht="12.75" customHeight="1">
      <c r="A46" s="37" t="s">
        <v>326</v>
      </c>
      <c r="C46" s="22"/>
      <c r="D46" s="31"/>
      <c r="E46" s="393"/>
      <c r="F46" s="22"/>
      <c r="G46" s="394"/>
      <c r="H46" s="22"/>
      <c r="I46" s="395"/>
      <c r="J46" s="22"/>
      <c r="K46" s="395"/>
      <c r="N46" s="22"/>
    </row>
    <row r="47" spans="1:15" ht="12.75" customHeight="1">
      <c r="B47" s="95" t="s">
        <v>327</v>
      </c>
      <c r="D47" s="370">
        <v>5695000</v>
      </c>
      <c r="E47" s="393"/>
      <c r="G47" s="237">
        <v>6152200</v>
      </c>
      <c r="I47" s="237">
        <v>5172000</v>
      </c>
      <c r="J47" s="66"/>
      <c r="K47" s="237">
        <v>5552000</v>
      </c>
      <c r="L47" s="66"/>
      <c r="M47" s="50">
        <v>5617000</v>
      </c>
      <c r="N47" s="22"/>
      <c r="O47" s="50"/>
    </row>
    <row r="48" spans="1:15" ht="12.75" customHeight="1">
      <c r="B48" s="95" t="s">
        <v>328</v>
      </c>
      <c r="C48" s="65"/>
      <c r="D48" s="841">
        <v>3555000</v>
      </c>
      <c r="E48" s="414"/>
      <c r="F48" s="65"/>
      <c r="G48" s="422">
        <v>3107000</v>
      </c>
      <c r="H48" s="65"/>
      <c r="I48" s="422">
        <v>3226000</v>
      </c>
      <c r="J48" s="157"/>
      <c r="K48" s="422">
        <v>3312000</v>
      </c>
      <c r="L48" s="157"/>
      <c r="M48" s="423">
        <v>2960000</v>
      </c>
      <c r="N48" s="355"/>
      <c r="O48" s="322"/>
    </row>
    <row r="49" spans="1:15" ht="12.75" customHeight="1" thickBot="1">
      <c r="B49" s="42" t="s">
        <v>329</v>
      </c>
      <c r="D49" s="400">
        <f>SUM(D47:D48)</f>
        <v>9250000</v>
      </c>
      <c r="E49" s="393"/>
      <c r="G49" s="401">
        <f>SUM(G47:G48)</f>
        <v>9259200</v>
      </c>
      <c r="I49" s="401">
        <f>SUM(I47:I48)</f>
        <v>8398000</v>
      </c>
      <c r="J49" s="66"/>
      <c r="K49" s="401">
        <f>SUM(K47:K48)</f>
        <v>8864000</v>
      </c>
      <c r="L49" s="66"/>
      <c r="M49" s="403">
        <f>SUM(M47:M48)</f>
        <v>8577000</v>
      </c>
      <c r="N49" s="22"/>
      <c r="O49" s="50"/>
    </row>
    <row r="50" spans="1:15" ht="12.75" customHeight="1" thickTop="1">
      <c r="D50" s="31"/>
      <c r="E50" s="393"/>
      <c r="G50" s="394"/>
      <c r="I50" s="395"/>
      <c r="J50" s="66"/>
      <c r="K50" s="395"/>
      <c r="L50" s="66"/>
      <c r="N50" s="22"/>
    </row>
    <row r="51" spans="1:15" ht="12.75" customHeight="1">
      <c r="A51" s="37" t="s">
        <v>330</v>
      </c>
      <c r="C51" s="22"/>
      <c r="D51" s="406">
        <v>0.26800000000000002</v>
      </c>
      <c r="E51" s="393"/>
      <c r="F51" s="22"/>
      <c r="G51" s="407">
        <v>0.25800000000000001</v>
      </c>
      <c r="H51" s="22"/>
      <c r="I51" s="418">
        <v>0.27</v>
      </c>
      <c r="J51" s="22"/>
      <c r="K51" s="418">
        <v>0.27500000000000002</v>
      </c>
      <c r="M51" s="408">
        <v>0.28699999999999998</v>
      </c>
      <c r="N51" s="22"/>
      <c r="O51" s="408"/>
    </row>
    <row r="52" spans="1:15" ht="12.75" customHeight="1">
      <c r="A52" s="44"/>
      <c r="D52" s="424"/>
      <c r="E52" s="393"/>
      <c r="G52" s="425"/>
      <c r="I52" s="425"/>
      <c r="J52" s="66"/>
      <c r="K52" s="425"/>
      <c r="L52" s="66"/>
      <c r="M52" s="426"/>
      <c r="N52" s="22"/>
      <c r="O52" s="426"/>
    </row>
    <row r="53" spans="1:15" ht="12.75" customHeight="1">
      <c r="A53" s="37" t="s">
        <v>331</v>
      </c>
      <c r="C53" s="22"/>
      <c r="D53" s="406">
        <v>0.48299999999999998</v>
      </c>
      <c r="E53" s="393"/>
      <c r="F53" s="22"/>
      <c r="G53" s="407">
        <v>0.48599999999999999</v>
      </c>
      <c r="H53" s="22"/>
      <c r="I53" s="418">
        <v>0.5</v>
      </c>
      <c r="J53" s="22"/>
      <c r="K53" s="418">
        <v>0.48899999999999999</v>
      </c>
      <c r="M53" s="408">
        <v>0.5</v>
      </c>
      <c r="N53" s="22"/>
      <c r="O53" s="408"/>
    </row>
    <row r="54" spans="1:15" ht="12.75" customHeight="1"/>
    <row r="55" spans="1:15" ht="12.75" customHeight="1">
      <c r="A55" s="54" t="s">
        <v>178</v>
      </c>
      <c r="B55" s="54" t="s">
        <v>332</v>
      </c>
      <c r="C55" s="95"/>
      <c r="E55" s="90"/>
      <c r="F55" s="95"/>
      <c r="H55" s="95"/>
      <c r="J55" s="95"/>
      <c r="K55" s="95"/>
      <c r="L55" s="90"/>
      <c r="M55" s="95"/>
    </row>
    <row r="56" spans="1:15">
      <c r="A56" s="54"/>
      <c r="C56" s="65"/>
      <c r="D56" s="427"/>
      <c r="E56" s="355"/>
      <c r="F56" s="65"/>
      <c r="G56" s="428"/>
      <c r="H56" s="65"/>
      <c r="I56" s="429"/>
      <c r="J56" s="65"/>
      <c r="K56" s="65"/>
      <c r="L56" s="355"/>
      <c r="M56" s="65"/>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zoomScaleNormal="100" zoomScaleSheetLayoutView="100" zoomScalePageLayoutView="75" workbookViewId="0"/>
  </sheetViews>
  <sheetFormatPr defaultColWidth="9.140625" defaultRowHeight="12.75"/>
  <cols>
    <col min="1" max="1" width="3.85546875" style="24" customWidth="1"/>
    <col min="2" max="2" width="58.42578125" style="24" customWidth="1"/>
    <col min="3" max="3" width="6.42578125" style="24" bestFit="1" customWidth="1"/>
    <col min="4" max="16384" width="9.140625" style="24"/>
  </cols>
  <sheetData>
    <row r="1" spans="1:19">
      <c r="A1" s="807" t="s">
        <v>0</v>
      </c>
      <c r="S1" s="712"/>
    </row>
    <row r="2" spans="1:19">
      <c r="A2" s="807" t="s">
        <v>684</v>
      </c>
    </row>
    <row r="3" spans="1:19">
      <c r="A3" s="807"/>
    </row>
    <row r="4" spans="1:19">
      <c r="A4" s="807"/>
    </row>
    <row r="5" spans="1:19">
      <c r="A5" s="807"/>
    </row>
    <row r="6" spans="1:19">
      <c r="A6" s="877" t="s">
        <v>685</v>
      </c>
      <c r="B6" s="877"/>
      <c r="C6" s="877"/>
      <c r="E6" s="120"/>
    </row>
    <row r="7" spans="1:19">
      <c r="E7" s="22"/>
      <c r="F7" s="22"/>
    </row>
    <row r="8" spans="1:19">
      <c r="A8" s="26" t="s">
        <v>283</v>
      </c>
      <c r="C8" s="24">
        <v>3</v>
      </c>
      <c r="E8" s="808"/>
      <c r="H8" s="120"/>
    </row>
    <row r="9" spans="1:19">
      <c r="E9" s="808"/>
    </row>
    <row r="10" spans="1:19">
      <c r="A10" s="26" t="s">
        <v>287</v>
      </c>
      <c r="C10" s="24">
        <v>3</v>
      </c>
      <c r="E10" s="808"/>
    </row>
    <row r="11" spans="1:19">
      <c r="A11" s="26"/>
      <c r="B11" s="809"/>
      <c r="E11" s="808"/>
    </row>
    <row r="12" spans="1:19">
      <c r="A12" s="26" t="s">
        <v>291</v>
      </c>
      <c r="C12" s="24">
        <v>3</v>
      </c>
      <c r="E12" s="808"/>
    </row>
    <row r="13" spans="1:19">
      <c r="A13" s="26"/>
      <c r="B13" s="809"/>
      <c r="E13" s="808"/>
    </row>
    <row r="14" spans="1:19">
      <c r="A14" s="26" t="s">
        <v>296</v>
      </c>
      <c r="C14" s="24">
        <v>3</v>
      </c>
      <c r="E14" s="808"/>
    </row>
    <row r="15" spans="1:19">
      <c r="A15" s="26"/>
      <c r="B15" s="809"/>
    </row>
    <row r="16" spans="1:19">
      <c r="A16" s="26" t="s">
        <v>629</v>
      </c>
      <c r="C16" s="810" t="s">
        <v>686</v>
      </c>
      <c r="E16" s="811"/>
      <c r="F16" s="120"/>
    </row>
    <row r="18" spans="1:8">
      <c r="A18" s="26" t="s">
        <v>687</v>
      </c>
    </row>
    <row r="19" spans="1:8">
      <c r="B19" s="812" t="s">
        <v>688</v>
      </c>
      <c r="C19" s="813"/>
    </row>
    <row r="20" spans="1:8">
      <c r="B20" s="7" t="s">
        <v>689</v>
      </c>
      <c r="C20" s="24">
        <v>7</v>
      </c>
      <c r="E20" s="808"/>
      <c r="H20" s="120"/>
    </row>
    <row r="21" spans="1:8">
      <c r="B21" s="24" t="s">
        <v>690</v>
      </c>
      <c r="C21" s="24">
        <v>8</v>
      </c>
      <c r="E21" s="808"/>
      <c r="H21" s="120"/>
    </row>
    <row r="22" spans="1:8">
      <c r="B22" s="24" t="s">
        <v>691</v>
      </c>
      <c r="C22" s="24">
        <v>9</v>
      </c>
      <c r="E22" s="808"/>
      <c r="H22" s="120"/>
    </row>
    <row r="23" spans="1:8">
      <c r="B23" s="24" t="s">
        <v>692</v>
      </c>
      <c r="C23" s="120">
        <v>10</v>
      </c>
      <c r="E23" s="808"/>
      <c r="H23" s="120"/>
    </row>
    <row r="24" spans="1:8">
      <c r="B24" s="120" t="s">
        <v>693</v>
      </c>
      <c r="C24" s="120">
        <v>11</v>
      </c>
      <c r="E24" s="808"/>
      <c r="H24" s="120"/>
    </row>
    <row r="25" spans="1:8">
      <c r="B25" s="120" t="s">
        <v>694</v>
      </c>
      <c r="C25" s="120">
        <v>12</v>
      </c>
      <c r="E25" s="808"/>
      <c r="H25" s="120"/>
    </row>
    <row r="26" spans="1:8">
      <c r="B26" s="120" t="s">
        <v>695</v>
      </c>
      <c r="C26" s="120">
        <v>13</v>
      </c>
      <c r="E26" s="808"/>
      <c r="H26" s="120"/>
    </row>
    <row r="27" spans="1:8">
      <c r="B27" s="120" t="s">
        <v>696</v>
      </c>
      <c r="C27" s="120">
        <v>14</v>
      </c>
      <c r="E27" s="808"/>
      <c r="H27" s="120"/>
    </row>
    <row r="28" spans="1:8">
      <c r="B28" s="814" t="s">
        <v>459</v>
      </c>
      <c r="C28" s="815"/>
      <c r="E28" s="808"/>
      <c r="H28" s="120"/>
    </row>
    <row r="29" spans="1:8">
      <c r="B29" s="24" t="s">
        <v>697</v>
      </c>
      <c r="C29" s="120">
        <v>15</v>
      </c>
      <c r="E29" s="808"/>
      <c r="H29" s="120"/>
    </row>
    <row r="30" spans="1:8">
      <c r="B30" s="24" t="s">
        <v>698</v>
      </c>
      <c r="C30" s="120">
        <v>16</v>
      </c>
      <c r="E30" s="808"/>
      <c r="H30" s="120"/>
    </row>
    <row r="31" spans="1:8">
      <c r="B31" s="24" t="s">
        <v>699</v>
      </c>
      <c r="C31" s="120">
        <v>17</v>
      </c>
      <c r="E31" s="808"/>
      <c r="H31" s="120"/>
    </row>
    <row r="32" spans="1:8">
      <c r="B32" s="24" t="s">
        <v>700</v>
      </c>
      <c r="C32" s="120">
        <v>18</v>
      </c>
      <c r="E32" s="808"/>
      <c r="H32" s="120"/>
    </row>
    <row r="33" spans="1:24">
      <c r="E33" s="816"/>
      <c r="H33" s="120"/>
    </row>
    <row r="34" spans="1:24">
      <c r="A34" s="26" t="s">
        <v>701</v>
      </c>
      <c r="E34" s="816"/>
      <c r="H34" s="120"/>
    </row>
    <row r="35" spans="1:24">
      <c r="A35" s="26"/>
      <c r="B35" s="24" t="s">
        <v>702</v>
      </c>
      <c r="C35" s="120">
        <v>19</v>
      </c>
      <c r="E35" s="808"/>
      <c r="H35" s="120"/>
    </row>
    <row r="36" spans="1:24" ht="12.75" customHeight="1">
      <c r="B36" s="817" t="s">
        <v>703</v>
      </c>
      <c r="C36" s="120">
        <v>20</v>
      </c>
      <c r="E36" s="808"/>
      <c r="H36" s="120"/>
    </row>
    <row r="38" spans="1:24">
      <c r="A38" s="26" t="s">
        <v>201</v>
      </c>
    </row>
    <row r="39" spans="1:24">
      <c r="B39" s="24" t="s">
        <v>704</v>
      </c>
      <c r="C39" s="24">
        <v>21</v>
      </c>
      <c r="E39" s="818"/>
      <c r="F39" s="818"/>
      <c r="G39" s="818"/>
      <c r="H39" s="818"/>
      <c r="K39" s="120"/>
      <c r="Q39" s="878"/>
      <c r="R39" s="878"/>
      <c r="S39" s="878"/>
      <c r="T39" s="878"/>
      <c r="U39" s="878"/>
      <c r="V39" s="878"/>
      <c r="W39" s="878"/>
      <c r="X39" s="878"/>
    </row>
    <row r="40" spans="1:24">
      <c r="B40" s="24" t="s">
        <v>705</v>
      </c>
      <c r="C40" s="120">
        <v>21</v>
      </c>
      <c r="E40" s="818"/>
      <c r="F40" s="818"/>
      <c r="G40" s="818"/>
      <c r="H40" s="818"/>
      <c r="K40" s="120"/>
      <c r="Q40" s="878"/>
      <c r="R40" s="878"/>
      <c r="S40" s="878"/>
      <c r="T40" s="878"/>
      <c r="U40" s="878"/>
      <c r="V40" s="878"/>
      <c r="W40" s="878"/>
      <c r="X40" s="878"/>
    </row>
    <row r="41" spans="1:24">
      <c r="A41" s="26"/>
      <c r="B41" s="24" t="s">
        <v>706</v>
      </c>
      <c r="C41" s="120">
        <v>22</v>
      </c>
      <c r="E41" s="818"/>
      <c r="F41" s="818"/>
      <c r="G41" s="818"/>
      <c r="K41" s="120"/>
    </row>
    <row r="42" spans="1:24">
      <c r="A42" s="26"/>
      <c r="B42" s="24" t="s">
        <v>707</v>
      </c>
      <c r="C42" s="120">
        <v>22</v>
      </c>
      <c r="E42" s="818"/>
      <c r="F42" s="818"/>
      <c r="G42" s="818"/>
      <c r="H42" s="818"/>
      <c r="K42" s="120"/>
    </row>
    <row r="43" spans="1:24">
      <c r="B43" s="24" t="s">
        <v>708</v>
      </c>
      <c r="C43" s="120">
        <v>23</v>
      </c>
      <c r="E43" s="818"/>
      <c r="F43" s="818"/>
      <c r="G43" s="818"/>
      <c r="H43" s="818"/>
      <c r="K43" s="120"/>
    </row>
    <row r="44" spans="1:24">
      <c r="B44" s="24" t="s">
        <v>709</v>
      </c>
      <c r="C44" s="120">
        <v>23</v>
      </c>
      <c r="E44" s="818"/>
      <c r="F44" s="818"/>
      <c r="G44" s="818"/>
      <c r="H44" s="818"/>
      <c r="K44" s="120"/>
    </row>
    <row r="45" spans="1:24">
      <c r="B45" s="24" t="s">
        <v>710</v>
      </c>
      <c r="C45" s="120">
        <v>24</v>
      </c>
      <c r="E45" s="818"/>
      <c r="F45" s="818"/>
      <c r="G45" s="818"/>
      <c r="H45" s="818"/>
      <c r="K45" s="120"/>
      <c r="Q45" s="878"/>
      <c r="R45" s="878"/>
      <c r="S45" s="878"/>
      <c r="T45" s="878"/>
      <c r="U45" s="878"/>
      <c r="V45" s="878"/>
      <c r="W45" s="878"/>
      <c r="X45" s="878"/>
    </row>
    <row r="46" spans="1:24">
      <c r="B46" s="7" t="s">
        <v>711</v>
      </c>
      <c r="C46" s="120">
        <v>24</v>
      </c>
      <c r="E46" s="818"/>
      <c r="F46" s="818"/>
      <c r="G46" s="818"/>
      <c r="H46" s="818"/>
      <c r="K46" s="120"/>
      <c r="Q46" s="878"/>
      <c r="R46" s="878"/>
      <c r="S46" s="878"/>
      <c r="T46" s="878"/>
      <c r="U46" s="878"/>
      <c r="V46" s="878"/>
      <c r="W46" s="878"/>
      <c r="X46" s="878"/>
    </row>
    <row r="47" spans="1:24">
      <c r="B47" s="7" t="s">
        <v>712</v>
      </c>
      <c r="C47" s="120">
        <v>24</v>
      </c>
      <c r="E47" s="818"/>
      <c r="F47" s="818"/>
      <c r="G47" s="818"/>
      <c r="H47" s="818"/>
      <c r="K47" s="120"/>
    </row>
    <row r="48" spans="1:24">
      <c r="K48" s="120"/>
    </row>
    <row r="49" spans="1:13">
      <c r="A49" s="26" t="s">
        <v>713</v>
      </c>
    </row>
    <row r="50" spans="1:13">
      <c r="B50" s="24" t="s">
        <v>714</v>
      </c>
      <c r="C50" s="120">
        <v>25</v>
      </c>
      <c r="E50" s="818"/>
    </row>
    <row r="51" spans="1:13">
      <c r="B51" s="24" t="s">
        <v>715</v>
      </c>
      <c r="C51" s="120">
        <v>25</v>
      </c>
      <c r="E51" s="818"/>
    </row>
    <row r="53" spans="1:13">
      <c r="A53" s="26" t="s">
        <v>495</v>
      </c>
      <c r="C53" s="24">
        <v>26</v>
      </c>
      <c r="E53" s="811"/>
    </row>
    <row r="55" spans="1:13">
      <c r="A55" s="26" t="s">
        <v>561</v>
      </c>
      <c r="C55" s="120">
        <v>27</v>
      </c>
      <c r="E55" s="819"/>
      <c r="G55" s="120"/>
    </row>
    <row r="59" spans="1:13" ht="12.75" customHeight="1"/>
    <row r="64" spans="1:13">
      <c r="A64" s="605"/>
      <c r="B64" s="605"/>
      <c r="C64" s="605"/>
      <c r="D64" s="605"/>
      <c r="E64" s="605"/>
      <c r="F64" s="605"/>
      <c r="G64" s="605"/>
      <c r="H64" s="605"/>
      <c r="I64" s="605"/>
      <c r="J64" s="605"/>
      <c r="K64" s="605"/>
      <c r="L64" s="605"/>
      <c r="M64" s="605"/>
    </row>
    <row r="65" spans="1:13">
      <c r="A65" s="605"/>
      <c r="B65" s="605"/>
      <c r="C65" s="605"/>
      <c r="D65" s="605"/>
      <c r="E65" s="605"/>
      <c r="F65" s="605"/>
      <c r="G65" s="605"/>
      <c r="H65" s="605"/>
      <c r="I65" s="605"/>
      <c r="J65" s="605"/>
      <c r="K65" s="605"/>
      <c r="L65" s="605"/>
      <c r="M65" s="605"/>
    </row>
  </sheetData>
  <mergeCells count="3">
    <mergeCell ref="A6:C6"/>
    <mergeCell ref="Q39:X40"/>
    <mergeCell ref="Q45:X46"/>
  </mergeCells>
  <pageMargins left="0.5" right="0.5" top="0.5" bottom="0.5" header="0.25" footer="0.25"/>
  <pageSetup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zoomScaleSheetLayoutView="100" workbookViewId="0"/>
  </sheetViews>
  <sheetFormatPr defaultColWidth="6.7109375" defaultRowHeight="12.75"/>
  <cols>
    <col min="1" max="1" width="3.7109375" style="436" customWidth="1"/>
    <col min="2" max="2" width="67.7109375" style="436" customWidth="1"/>
    <col min="3" max="3" width="2.7109375" style="436" customWidth="1"/>
    <col min="4" max="4" width="15.7109375" style="438" customWidth="1"/>
    <col min="5" max="6" width="1.7109375" style="436" customWidth="1"/>
    <col min="7" max="7" width="15.7109375" style="436" customWidth="1"/>
    <col min="8" max="8" width="2.7109375" style="436" customWidth="1"/>
    <col min="9" max="9" width="15.7109375" style="436" customWidth="1"/>
    <col min="10" max="10" width="2.7109375" style="436" customWidth="1"/>
    <col min="11" max="11" width="15.85546875" style="436" customWidth="1"/>
    <col min="12" max="12" width="2.7109375" style="436" customWidth="1"/>
    <col min="13" max="13" width="15.85546875" style="436" customWidth="1"/>
    <col min="14" max="15" width="6.7109375" style="436"/>
    <col min="16" max="16384" width="6.7109375" style="454"/>
  </cols>
  <sheetData>
    <row r="1" spans="1:16" s="436" customFormat="1" ht="12.75" customHeight="1">
      <c r="A1" s="430" t="s">
        <v>201</v>
      </c>
      <c r="B1" s="431"/>
      <c r="C1" s="431"/>
      <c r="D1" s="432"/>
      <c r="E1" s="431"/>
      <c r="F1" s="431"/>
      <c r="G1" s="431"/>
      <c r="H1" s="431"/>
      <c r="I1" s="431"/>
      <c r="J1" s="433"/>
      <c r="K1" s="434"/>
      <c r="L1" s="434"/>
      <c r="M1" s="434"/>
      <c r="N1" s="435"/>
    </row>
    <row r="2" spans="1:16" s="436" customFormat="1" ht="12.75" customHeight="1">
      <c r="A2" s="437"/>
      <c r="D2" s="438"/>
      <c r="J2" s="439"/>
      <c r="K2" s="440"/>
      <c r="L2" s="440"/>
      <c r="M2" s="440"/>
      <c r="N2" s="435"/>
    </row>
    <row r="3" spans="1:16" s="436" customFormat="1" ht="12.75" customHeight="1">
      <c r="A3" s="441" t="s">
        <v>333</v>
      </c>
      <c r="B3" s="442"/>
      <c r="C3" s="442"/>
      <c r="D3" s="443"/>
      <c r="E3" s="442"/>
      <c r="F3" s="442"/>
      <c r="G3" s="442"/>
      <c r="H3" s="442"/>
      <c r="I3" s="442"/>
      <c r="J3" s="444"/>
      <c r="K3" s="442"/>
      <c r="L3" s="442"/>
      <c r="M3" s="442"/>
      <c r="N3" s="435"/>
    </row>
    <row r="4" spans="1:16" s="436" customFormat="1" ht="12.75" customHeight="1">
      <c r="A4" s="445"/>
      <c r="B4" s="446"/>
      <c r="C4" s="446"/>
      <c r="D4" s="438"/>
      <c r="E4" s="446"/>
      <c r="F4" s="446"/>
      <c r="G4" s="446"/>
      <c r="H4" s="446"/>
      <c r="I4" s="446"/>
      <c r="J4" s="447"/>
      <c r="K4" s="446"/>
      <c r="L4" s="446"/>
      <c r="M4" s="446"/>
      <c r="N4" s="435"/>
    </row>
    <row r="5" spans="1:16" s="436" customFormat="1" ht="12.75" customHeight="1">
      <c r="A5" s="890" t="s">
        <v>334</v>
      </c>
      <c r="B5" s="890"/>
      <c r="D5" s="448">
        <v>2015</v>
      </c>
      <c r="E5" s="449"/>
      <c r="G5" s="450">
        <v>2014</v>
      </c>
      <c r="I5" s="450">
        <v>2013</v>
      </c>
      <c r="K5" s="450">
        <v>2012</v>
      </c>
      <c r="L5" s="439"/>
      <c r="M5" s="450">
        <v>2011</v>
      </c>
      <c r="N5" s="451"/>
      <c r="O5" s="452"/>
      <c r="P5" s="435"/>
    </row>
    <row r="6" spans="1:16" s="436" customFormat="1" ht="12.75" customHeight="1">
      <c r="D6" s="453"/>
      <c r="E6" s="449"/>
      <c r="L6" s="439"/>
      <c r="M6" s="454"/>
      <c r="P6" s="435"/>
    </row>
    <row r="7" spans="1:16" s="436" customFormat="1" ht="12.75" customHeight="1">
      <c r="A7" s="455"/>
      <c r="B7" s="436" t="s">
        <v>335</v>
      </c>
      <c r="D7" s="456">
        <v>0.13800000000000001</v>
      </c>
      <c r="E7" s="449"/>
      <c r="G7" s="457">
        <v>0.16700000000000001</v>
      </c>
      <c r="I7" s="458">
        <v>0</v>
      </c>
      <c r="K7" s="457">
        <v>9.0999999999999998E-2</v>
      </c>
      <c r="L7" s="459"/>
      <c r="M7" s="460">
        <v>0.26100000000000001</v>
      </c>
      <c r="N7" s="440"/>
      <c r="O7" s="460"/>
      <c r="P7" s="461"/>
    </row>
    <row r="8" spans="1:16" s="436" customFormat="1" ht="12.75" customHeight="1">
      <c r="A8" s="455"/>
      <c r="B8" s="436" t="s">
        <v>336</v>
      </c>
      <c r="D8" s="456">
        <v>0.95299999999999996</v>
      </c>
      <c r="E8" s="449"/>
      <c r="G8" s="457">
        <v>1.1870000000000001</v>
      </c>
      <c r="I8" s="462">
        <v>1.1040000000000001</v>
      </c>
      <c r="K8" s="457">
        <v>1.1279999999999999</v>
      </c>
      <c r="L8" s="459"/>
      <c r="M8" s="463">
        <v>0.86199999999999999</v>
      </c>
      <c r="N8" s="440"/>
      <c r="O8" s="463"/>
      <c r="P8" s="435"/>
    </row>
    <row r="9" spans="1:16" s="436" customFormat="1" ht="12.75" customHeight="1">
      <c r="A9" s="455"/>
      <c r="D9" s="464"/>
      <c r="G9" s="457"/>
      <c r="I9" s="457"/>
      <c r="K9" s="457"/>
      <c r="L9" s="439"/>
      <c r="M9" s="457"/>
      <c r="O9" s="460"/>
      <c r="P9" s="435"/>
    </row>
    <row r="10" spans="1:16" s="436" customFormat="1" ht="12.75" customHeight="1">
      <c r="A10" s="465" t="s">
        <v>10</v>
      </c>
      <c r="B10" s="465" t="s">
        <v>337</v>
      </c>
      <c r="D10" s="466"/>
      <c r="H10" s="465"/>
      <c r="J10" s="465"/>
      <c r="L10" s="439"/>
      <c r="P10" s="435"/>
    </row>
    <row r="11" spans="1:16" s="436" customFormat="1" ht="12.75" customHeight="1">
      <c r="A11" s="465" t="s">
        <v>27</v>
      </c>
      <c r="B11" s="465" t="s">
        <v>338</v>
      </c>
      <c r="D11" s="466"/>
      <c r="H11" s="465"/>
      <c r="J11" s="465"/>
      <c r="L11" s="439"/>
      <c r="P11" s="435"/>
    </row>
    <row r="12" spans="1:16" s="436" customFormat="1" ht="12.75" customHeight="1">
      <c r="D12" s="466"/>
      <c r="L12" s="439"/>
      <c r="P12" s="435"/>
    </row>
    <row r="13" spans="1:16" s="436" customFormat="1">
      <c r="A13" s="441" t="s">
        <v>339</v>
      </c>
      <c r="B13" s="442"/>
      <c r="C13" s="442"/>
      <c r="D13" s="467"/>
      <c r="E13" s="442"/>
      <c r="F13" s="442"/>
      <c r="G13" s="468"/>
      <c r="H13" s="442"/>
      <c r="I13" s="442"/>
      <c r="J13" s="442"/>
      <c r="K13" s="442"/>
      <c r="L13" s="442"/>
      <c r="M13" s="442"/>
      <c r="N13" s="446"/>
      <c r="O13" s="446"/>
    </row>
    <row r="14" spans="1:16" s="436" customFormat="1">
      <c r="A14" s="445"/>
      <c r="B14" s="446"/>
      <c r="C14" s="446"/>
      <c r="D14" s="466"/>
      <c r="E14" s="446"/>
      <c r="F14" s="446"/>
      <c r="H14" s="446"/>
      <c r="I14" s="446"/>
      <c r="J14" s="446"/>
      <c r="K14" s="446"/>
      <c r="L14" s="446"/>
      <c r="M14" s="446"/>
      <c r="N14" s="446"/>
      <c r="O14" s="446"/>
    </row>
    <row r="15" spans="1:16" s="436" customFormat="1" ht="12.75" customHeight="1">
      <c r="A15" s="890" t="s">
        <v>161</v>
      </c>
      <c r="B15" s="890"/>
      <c r="D15" s="448">
        <v>2015</v>
      </c>
      <c r="E15" s="449"/>
      <c r="G15" s="450">
        <v>2014</v>
      </c>
      <c r="I15" s="450">
        <v>2013</v>
      </c>
      <c r="K15" s="450">
        <v>2012</v>
      </c>
      <c r="L15" s="439"/>
      <c r="M15" s="450">
        <v>2011</v>
      </c>
      <c r="N15" s="451"/>
      <c r="O15" s="452"/>
      <c r="P15" s="435"/>
    </row>
    <row r="16" spans="1:16" s="436" customFormat="1" ht="12.75" customHeight="1">
      <c r="D16" s="453"/>
      <c r="E16" s="449"/>
      <c r="L16" s="439"/>
      <c r="M16" s="454"/>
      <c r="P16" s="435"/>
    </row>
    <row r="17" spans="1:16" s="436" customFormat="1" ht="12.75" customHeight="1">
      <c r="A17" s="455"/>
      <c r="B17" s="436" t="s">
        <v>340</v>
      </c>
      <c r="D17" s="469">
        <v>0.39219999999999999</v>
      </c>
      <c r="E17" s="449"/>
      <c r="G17" s="462">
        <v>0.36</v>
      </c>
      <c r="I17" s="462">
        <v>0.34100000000000003</v>
      </c>
      <c r="K17" s="457">
        <v>0.40899999999999997</v>
      </c>
      <c r="L17" s="470"/>
      <c r="M17" s="471">
        <v>0.39</v>
      </c>
      <c r="N17" s="472"/>
      <c r="O17" s="460"/>
      <c r="P17" s="435"/>
    </row>
    <row r="18" spans="1:16" s="436" customFormat="1" ht="12.75" customHeight="1">
      <c r="B18" s="436" t="s">
        <v>341</v>
      </c>
      <c r="D18" s="469">
        <v>4.2000000000000003E-2</v>
      </c>
      <c r="E18" s="449"/>
      <c r="G18" s="462">
        <v>4.8000000000000001E-2</v>
      </c>
      <c r="I18" s="462">
        <v>6.9000000000000006E-2</v>
      </c>
      <c r="K18" s="457">
        <v>1.7000000000000001E-2</v>
      </c>
      <c r="L18" s="439"/>
      <c r="M18" s="473">
        <v>6.4000000000000001E-2</v>
      </c>
      <c r="O18" s="460"/>
      <c r="P18" s="435"/>
    </row>
    <row r="19" spans="1:16" s="436" customFormat="1" ht="12.75" customHeight="1">
      <c r="B19" s="436" t="s">
        <v>342</v>
      </c>
      <c r="D19" s="474">
        <v>0</v>
      </c>
      <c r="E19" s="449"/>
      <c r="G19" s="475">
        <v>1.7999999999999999E-2</v>
      </c>
      <c r="I19" s="475">
        <v>0.02</v>
      </c>
      <c r="K19" s="476">
        <v>1.2E-2</v>
      </c>
      <c r="L19" s="439"/>
      <c r="M19" s="477">
        <v>0</v>
      </c>
      <c r="O19" s="478"/>
      <c r="P19" s="435"/>
    </row>
    <row r="20" spans="1:16" s="436" customFormat="1" ht="12.75" customHeight="1">
      <c r="B20" s="436" t="s">
        <v>343</v>
      </c>
      <c r="D20" s="456">
        <f>SUM(D17:D19)</f>
        <v>0.43419999999999997</v>
      </c>
      <c r="E20" s="449"/>
      <c r="G20" s="457">
        <f>SUM(G17:G19)</f>
        <v>0.42599999999999999</v>
      </c>
      <c r="I20" s="457">
        <f>SUM(I17:I19)</f>
        <v>0.43000000000000005</v>
      </c>
      <c r="K20" s="457">
        <f>SUM(K17:K19)</f>
        <v>0.438</v>
      </c>
      <c r="L20" s="439"/>
      <c r="M20" s="471">
        <f>SUM(M17:M19)</f>
        <v>0.45400000000000001</v>
      </c>
      <c r="O20" s="471"/>
      <c r="P20" s="435"/>
    </row>
    <row r="21" spans="1:16" s="436" customFormat="1" ht="12.75" customHeight="1">
      <c r="B21" s="436" t="s">
        <v>344</v>
      </c>
      <c r="D21" s="474">
        <v>0.56599999999999995</v>
      </c>
      <c r="E21" s="449"/>
      <c r="G21" s="475">
        <v>0.57399999999999995</v>
      </c>
      <c r="I21" s="475">
        <v>0.56999999999999995</v>
      </c>
      <c r="K21" s="476">
        <v>0.56200000000000006</v>
      </c>
      <c r="L21" s="439"/>
      <c r="M21" s="479">
        <v>0.54600000000000004</v>
      </c>
      <c r="O21" s="471"/>
      <c r="P21" s="435"/>
    </row>
    <row r="22" spans="1:16" s="436" customFormat="1" ht="12.75" customHeight="1" thickBot="1">
      <c r="B22" s="436" t="s">
        <v>345</v>
      </c>
      <c r="D22" s="480">
        <f>SUM(D20:D21)</f>
        <v>1.0002</v>
      </c>
      <c r="E22" s="449"/>
      <c r="G22" s="481">
        <f>SUM(G20:G21)</f>
        <v>1</v>
      </c>
      <c r="I22" s="481">
        <f>SUM(I20:I21)</f>
        <v>1</v>
      </c>
      <c r="K22" s="481">
        <f>SUM(K20:K21)</f>
        <v>1</v>
      </c>
      <c r="L22" s="439"/>
      <c r="M22" s="482">
        <f>SUM(M20:M21)</f>
        <v>1</v>
      </c>
      <c r="O22" s="471"/>
      <c r="P22" s="435"/>
    </row>
    <row r="23" spans="1:16" s="436" customFormat="1" ht="12.75" customHeight="1" thickTop="1">
      <c r="D23" s="456"/>
      <c r="E23" s="449"/>
      <c r="G23" s="457"/>
      <c r="I23" s="457"/>
      <c r="K23" s="457"/>
      <c r="L23" s="439"/>
      <c r="M23" s="483"/>
      <c r="O23" s="483"/>
      <c r="P23" s="435"/>
    </row>
    <row r="24" spans="1:16" s="436" customFormat="1">
      <c r="B24" s="484" t="s">
        <v>346</v>
      </c>
      <c r="D24" s="469">
        <v>0.47899999999999998</v>
      </c>
      <c r="E24" s="449"/>
      <c r="G24" s="462">
        <v>0.48199999999999998</v>
      </c>
      <c r="I24" s="462">
        <v>0.498</v>
      </c>
      <c r="K24" s="457">
        <v>0.52500000000000002</v>
      </c>
      <c r="L24" s="439"/>
      <c r="M24" s="457">
        <v>0.54300000000000004</v>
      </c>
      <c r="O24" s="471"/>
      <c r="P24" s="435"/>
    </row>
    <row r="25" spans="1:16" s="436" customFormat="1" ht="9" customHeight="1">
      <c r="D25" s="439"/>
      <c r="J25" s="439"/>
      <c r="N25" s="435"/>
    </row>
    <row r="26" spans="1:16" s="436" customFormat="1" ht="12.75" customHeight="1">
      <c r="A26" s="465" t="s">
        <v>10</v>
      </c>
      <c r="B26" s="465" t="s">
        <v>347</v>
      </c>
      <c r="D26" s="439"/>
      <c r="F26" s="465"/>
      <c r="H26" s="465"/>
      <c r="J26" s="439"/>
      <c r="N26" s="435"/>
    </row>
    <row r="27" spans="1:16" s="436" customFormat="1" ht="12.75" customHeight="1">
      <c r="D27" s="439"/>
      <c r="F27" s="465"/>
      <c r="H27" s="465"/>
      <c r="J27" s="439"/>
      <c r="N27" s="435"/>
    </row>
  </sheetData>
  <mergeCells count="2">
    <mergeCell ref="A5:B5"/>
    <mergeCell ref="A15:B15"/>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zoomScaleSheetLayoutView="100" workbookViewId="0"/>
  </sheetViews>
  <sheetFormatPr defaultColWidth="10" defaultRowHeight="12.75"/>
  <cols>
    <col min="1" max="2" width="3.7109375" style="7" customWidth="1"/>
    <col min="3" max="3" width="37.7109375" style="7" customWidth="1"/>
    <col min="4" max="4" width="2.7109375" style="102" customWidth="1"/>
    <col min="5" max="5" width="15.85546875" style="22" customWidth="1"/>
    <col min="6" max="6" width="1.7109375" style="22" customWidth="1"/>
    <col min="7" max="7" width="13.28515625" style="22" bestFit="1" customWidth="1"/>
    <col min="8" max="9" width="1.7109375" style="102" customWidth="1"/>
    <col min="10" max="10" width="15.85546875" style="66" customWidth="1"/>
    <col min="11" max="11" width="1.7109375" style="66" customWidth="1"/>
    <col min="12" max="12" width="8" style="66" customWidth="1"/>
    <col min="13" max="13" width="2.7109375" style="7" customWidth="1"/>
    <col min="14" max="14" width="15.85546875" style="7" customWidth="1"/>
    <col min="15" max="15" width="1.7109375" style="7" customWidth="1"/>
    <col min="16" max="16" width="8" style="7" customWidth="1"/>
    <col min="17" max="17" width="2.7109375" style="7" customWidth="1"/>
    <col min="18" max="18" width="15.85546875" style="7" customWidth="1"/>
    <col min="19" max="19" width="1.7109375" style="7" customWidth="1"/>
    <col min="20" max="20" width="8" style="7" customWidth="1"/>
    <col min="21" max="21" width="2.7109375" style="7" customWidth="1"/>
    <col min="22" max="22" width="15.85546875" style="7" customWidth="1"/>
    <col min="23" max="23" width="1.7109375" style="7" customWidth="1"/>
    <col min="24" max="24" width="8" style="7" customWidth="1"/>
    <col min="25" max="16384" width="10" style="7"/>
  </cols>
  <sheetData>
    <row r="1" spans="1:28" ht="12.6" customHeight="1">
      <c r="A1" s="172" t="s">
        <v>201</v>
      </c>
      <c r="B1" s="219"/>
      <c r="C1" s="220"/>
      <c r="D1" s="485"/>
      <c r="E1" s="219"/>
      <c r="F1" s="219"/>
      <c r="G1" s="219"/>
      <c r="H1" s="485"/>
      <c r="I1" s="485"/>
      <c r="J1" s="486"/>
      <c r="K1" s="486"/>
      <c r="L1" s="486"/>
      <c r="M1" s="220"/>
      <c r="N1" s="220"/>
      <c r="O1" s="220"/>
      <c r="P1" s="220"/>
      <c r="Q1" s="220"/>
      <c r="R1" s="220"/>
      <c r="S1" s="220"/>
      <c r="T1" s="220"/>
      <c r="U1" s="219"/>
      <c r="V1" s="220"/>
      <c r="W1" s="220"/>
      <c r="X1" s="220"/>
    </row>
    <row r="2" spans="1:28" ht="12.6" customHeight="1">
      <c r="A2" s="188"/>
      <c r="B2" s="22"/>
      <c r="U2" s="22"/>
    </row>
    <row r="3" spans="1:28" ht="12.75" customHeight="1">
      <c r="A3" s="14" t="s">
        <v>348</v>
      </c>
      <c r="B3" s="16"/>
      <c r="C3" s="18"/>
      <c r="D3" s="209"/>
      <c r="E3" s="299"/>
      <c r="F3" s="299"/>
      <c r="G3" s="299"/>
      <c r="H3" s="209"/>
      <c r="I3" s="209"/>
      <c r="J3" s="18"/>
      <c r="K3" s="18"/>
      <c r="L3" s="18"/>
      <c r="M3" s="18"/>
      <c r="N3" s="18"/>
      <c r="O3" s="18"/>
      <c r="P3" s="18"/>
      <c r="Q3" s="18"/>
      <c r="R3" s="18"/>
      <c r="S3" s="18"/>
      <c r="T3" s="18"/>
      <c r="U3" s="16"/>
      <c r="V3" s="18"/>
      <c r="W3" s="18"/>
      <c r="X3" s="18"/>
    </row>
    <row r="4" spans="1:28">
      <c r="A4" s="21" t="s">
        <v>2</v>
      </c>
      <c r="B4" s="379"/>
      <c r="C4" s="379"/>
      <c r="U4" s="22"/>
    </row>
    <row r="5" spans="1:28" ht="12.75" customHeight="1">
      <c r="A5" s="27" t="s">
        <v>161</v>
      </c>
      <c r="E5" s="98">
        <v>2015</v>
      </c>
      <c r="F5" s="487"/>
      <c r="G5" s="488"/>
      <c r="H5" s="489"/>
      <c r="J5" s="99">
        <v>2014</v>
      </c>
      <c r="K5" s="490"/>
      <c r="L5" s="491"/>
      <c r="M5" s="102"/>
      <c r="N5" s="99">
        <v>2013</v>
      </c>
      <c r="O5" s="490"/>
      <c r="P5" s="491"/>
      <c r="R5" s="100">
        <v>2012</v>
      </c>
      <c r="S5" s="492"/>
      <c r="T5" s="493"/>
      <c r="V5" s="100">
        <v>2011</v>
      </c>
      <c r="W5" s="493"/>
      <c r="X5" s="493"/>
      <c r="Z5" s="101"/>
      <c r="AA5" s="494"/>
      <c r="AB5" s="494"/>
    </row>
    <row r="6" spans="1:28" ht="12.75" customHeight="1">
      <c r="E6" s="87"/>
      <c r="F6" s="87"/>
      <c r="G6" s="87"/>
      <c r="H6" s="489"/>
      <c r="M6" s="102"/>
      <c r="N6" s="66"/>
      <c r="O6" s="66"/>
      <c r="P6" s="66"/>
    </row>
    <row r="7" spans="1:28" ht="12.75" customHeight="1">
      <c r="A7" s="37" t="s">
        <v>349</v>
      </c>
      <c r="B7" s="22"/>
      <c r="E7" s="87"/>
      <c r="F7" s="87"/>
      <c r="G7" s="87"/>
      <c r="H7" s="489"/>
      <c r="M7" s="102"/>
      <c r="N7" s="66"/>
      <c r="O7" s="66"/>
      <c r="P7" s="66"/>
      <c r="Y7" s="22"/>
    </row>
    <row r="8" spans="1:28" ht="12.75" customHeight="1">
      <c r="A8" s="44"/>
      <c r="B8" s="7" t="s">
        <v>350</v>
      </c>
      <c r="E8" s="87"/>
      <c r="F8" s="87"/>
      <c r="G8" s="495"/>
      <c r="H8" s="489"/>
      <c r="L8" s="408"/>
      <c r="M8" s="102"/>
      <c r="N8" s="66"/>
      <c r="O8" s="66"/>
      <c r="P8" s="66"/>
    </row>
    <row r="9" spans="1:28" ht="12.75" customHeight="1">
      <c r="A9" s="44"/>
      <c r="C9" s="7" t="s">
        <v>351</v>
      </c>
      <c r="E9" s="198">
        <v>1701968</v>
      </c>
      <c r="F9" s="87"/>
      <c r="G9" s="496">
        <f>E9/E$21</f>
        <v>0.48734078446161144</v>
      </c>
      <c r="H9" s="497"/>
      <c r="J9" s="106">
        <v>1639833</v>
      </c>
      <c r="L9" s="408">
        <f>J9/J$21</f>
        <v>0.47000813426175125</v>
      </c>
      <c r="M9" s="102"/>
      <c r="N9" s="106">
        <v>1674827</v>
      </c>
      <c r="O9" s="66"/>
      <c r="P9" s="408">
        <f>N9/$N$21</f>
        <v>0.48528115597364752</v>
      </c>
      <c r="R9" s="106">
        <v>1587313</v>
      </c>
      <c r="T9" s="408">
        <f>R9/$R$21+0.001</f>
        <v>0.48295485091949603</v>
      </c>
      <c r="V9" s="106">
        <v>1539250</v>
      </c>
      <c r="X9" s="408">
        <f>V9/$V$21+0.001</f>
        <v>0.4764820540083361</v>
      </c>
      <c r="Z9" s="145"/>
      <c r="AB9" s="408"/>
    </row>
    <row r="10" spans="1:28" ht="12.75" customHeight="1">
      <c r="A10" s="44"/>
      <c r="C10" s="7" t="s">
        <v>311</v>
      </c>
      <c r="E10" s="194">
        <v>1375004</v>
      </c>
      <c r="F10" s="87"/>
      <c r="G10" s="496">
        <f>E10/E$21</f>
        <v>0.39371805345215283</v>
      </c>
      <c r="H10" s="489"/>
      <c r="J10" s="51">
        <v>1349586</v>
      </c>
      <c r="L10" s="408">
        <f>J10/J$21</f>
        <v>0.38681768075516215</v>
      </c>
      <c r="M10" s="102"/>
      <c r="N10" s="51">
        <v>1354896</v>
      </c>
      <c r="O10" s="66"/>
      <c r="P10" s="408">
        <f>N10/$N$21</f>
        <v>0.39258114247266801</v>
      </c>
      <c r="R10" s="51">
        <v>1276208</v>
      </c>
      <c r="T10" s="408">
        <f>R10/$R$21</f>
        <v>0.38749423483728046</v>
      </c>
      <c r="V10" s="51">
        <v>1262376</v>
      </c>
      <c r="X10" s="408">
        <f>V10/$V$21</f>
        <v>0.38995428514590047</v>
      </c>
      <c r="Z10" s="74"/>
      <c r="AB10" s="408"/>
    </row>
    <row r="11" spans="1:28" ht="12.75" customHeight="1">
      <c r="A11" s="44"/>
      <c r="C11" s="84" t="s">
        <v>312</v>
      </c>
      <c r="E11" s="196">
        <v>185070</v>
      </c>
      <c r="F11" s="87"/>
      <c r="G11" s="496">
        <f>E11/E$21</f>
        <v>5.2992864131587922E-2</v>
      </c>
      <c r="H11" s="498"/>
      <c r="J11" s="168">
        <v>186632</v>
      </c>
      <c r="L11" s="408">
        <f>J11/J$21</f>
        <v>5.3492372768165514E-2</v>
      </c>
      <c r="M11" s="102"/>
      <c r="N11" s="168">
        <v>180001</v>
      </c>
      <c r="O11" s="66"/>
      <c r="P11" s="408">
        <f>N11/$N$21</f>
        <v>5.215529326695386E-2</v>
      </c>
      <c r="R11" s="168">
        <v>173708</v>
      </c>
      <c r="T11" s="408">
        <f>R11/$R$21</f>
        <v>5.2742851122320432E-2</v>
      </c>
      <c r="V11" s="168">
        <v>169287</v>
      </c>
      <c r="W11" s="84"/>
      <c r="X11" s="408">
        <f>V11/$V$21</f>
        <v>5.229360433776787E-2</v>
      </c>
      <c r="Y11" s="65"/>
      <c r="Z11" s="499"/>
      <c r="AA11" s="84"/>
      <c r="AB11" s="408"/>
    </row>
    <row r="12" spans="1:28" ht="12.75" customHeight="1">
      <c r="A12" s="44"/>
      <c r="C12" s="7" t="s">
        <v>313</v>
      </c>
      <c r="E12" s="194">
        <v>1340</v>
      </c>
      <c r="F12" s="87"/>
      <c r="G12" s="496">
        <f>E12/E$21+0.001</f>
        <v>1.3836950231605762E-3</v>
      </c>
      <c r="H12" s="489"/>
      <c r="J12" s="51">
        <v>1333</v>
      </c>
      <c r="L12" s="408">
        <f>J12/J$21+0.001</f>
        <v>1.3820638095287229E-3</v>
      </c>
      <c r="M12" s="102"/>
      <c r="N12" s="51">
        <v>1447</v>
      </c>
      <c r="O12" s="66"/>
      <c r="P12" s="408">
        <f>N12/$N$21+0.001</f>
        <v>1.4192682782722442E-3</v>
      </c>
      <c r="R12" s="51">
        <v>1510</v>
      </c>
      <c r="T12" s="408">
        <f>R12/$R$21</f>
        <v>4.5848035320597699E-4</v>
      </c>
      <c r="V12" s="51">
        <v>1393</v>
      </c>
      <c r="X12" s="408">
        <f>V12/$V$21+0.001</f>
        <v>1.430304694645842E-3</v>
      </c>
      <c r="Z12" s="74"/>
      <c r="AB12" s="408"/>
    </row>
    <row r="13" spans="1:28" ht="12.75" customHeight="1">
      <c r="A13" s="44"/>
      <c r="C13" s="7" t="s">
        <v>73</v>
      </c>
      <c r="E13" s="308">
        <v>22632</v>
      </c>
      <c r="F13" s="500"/>
      <c r="G13" s="501">
        <f>E13/E$21</f>
        <v>6.4804371374404162E-3</v>
      </c>
      <c r="H13" s="489"/>
      <c r="J13" s="113">
        <v>21196</v>
      </c>
      <c r="K13" s="502"/>
      <c r="L13" s="503">
        <f>J13/J$21</f>
        <v>6.0751871768723277E-3</v>
      </c>
      <c r="M13" s="102"/>
      <c r="N13" s="113">
        <v>21974</v>
      </c>
      <c r="O13" s="502"/>
      <c r="P13" s="503">
        <f>N13/$N$21</f>
        <v>6.3669669293395263E-3</v>
      </c>
      <c r="R13" s="113">
        <v>20799</v>
      </c>
      <c r="S13" s="504"/>
      <c r="T13" s="503">
        <f>R13/$R$21</f>
        <v>6.3151873286961032E-3</v>
      </c>
      <c r="V13" s="113">
        <v>20871</v>
      </c>
      <c r="W13" s="504"/>
      <c r="X13" s="503">
        <f>V13/$V$21</f>
        <v>6.4471566991768604E-3</v>
      </c>
      <c r="Z13" s="74"/>
      <c r="AB13" s="408"/>
    </row>
    <row r="14" spans="1:28" ht="12.75" customHeight="1">
      <c r="A14" s="44"/>
      <c r="C14" s="42" t="s">
        <v>314</v>
      </c>
      <c r="E14" s="194">
        <f>SUM(E9:E13)</f>
        <v>3286014</v>
      </c>
      <c r="F14" s="87"/>
      <c r="G14" s="496">
        <f>E14/$E$21</f>
        <v>0.94091583420595315</v>
      </c>
      <c r="H14" s="489"/>
      <c r="J14" s="51">
        <f>SUM(J9:J13)</f>
        <v>3198580</v>
      </c>
      <c r="L14" s="408">
        <v>0.91700000000000004</v>
      </c>
      <c r="M14" s="102"/>
      <c r="N14" s="51">
        <f>SUM(N9:N13)</f>
        <v>3233145</v>
      </c>
      <c r="O14" s="66"/>
      <c r="P14" s="408">
        <f>N14/$N$21</f>
        <v>0.93680382692088116</v>
      </c>
      <c r="R14" s="51">
        <f>SUM(R9:R13)</f>
        <v>3059538</v>
      </c>
      <c r="T14" s="408">
        <f>R14/$R$21</f>
        <v>0.92896560456099897</v>
      </c>
      <c r="V14" s="51">
        <f>SUM(V9:V13)</f>
        <v>2993177</v>
      </c>
      <c r="X14" s="408">
        <f>V14/$V$21</f>
        <v>0.92460740488582716</v>
      </c>
      <c r="Z14" s="74"/>
      <c r="AB14" s="408"/>
    </row>
    <row r="15" spans="1:28" ht="12.75" customHeight="1">
      <c r="A15" s="44"/>
      <c r="B15" s="7" t="s">
        <v>352</v>
      </c>
      <c r="E15" s="212"/>
      <c r="F15" s="87"/>
      <c r="G15" s="505"/>
      <c r="H15" s="489"/>
      <c r="J15" s="246"/>
      <c r="L15" s="506"/>
      <c r="M15" s="102"/>
      <c r="N15" s="246"/>
      <c r="O15" s="66"/>
      <c r="P15" s="506"/>
      <c r="R15" s="38"/>
      <c r="T15" s="507"/>
      <c r="V15" s="38"/>
      <c r="W15" s="24"/>
      <c r="X15" s="508"/>
      <c r="AB15" s="508"/>
    </row>
    <row r="16" spans="1:28" ht="12.75" customHeight="1">
      <c r="A16" s="44"/>
      <c r="C16" s="7" t="s">
        <v>353</v>
      </c>
      <c r="E16" s="194">
        <v>11982</v>
      </c>
      <c r="F16" s="87"/>
      <c r="G16" s="496">
        <f>E16/$E$21</f>
        <v>3.430920722022405E-3</v>
      </c>
      <c r="H16" s="489"/>
      <c r="J16" s="51">
        <v>51810</v>
      </c>
      <c r="L16" s="408">
        <v>1.4999999999999999E-2</v>
      </c>
      <c r="M16" s="102"/>
      <c r="N16" s="51">
        <v>52547</v>
      </c>
      <c r="O16" s="66"/>
      <c r="P16" s="408">
        <f>N16/$N$21</f>
        <v>1.522549427669082E-2</v>
      </c>
      <c r="R16" s="51">
        <v>61719</v>
      </c>
      <c r="T16" s="408">
        <f>R16/$R$21</f>
        <v>1.8739701271205098E-2</v>
      </c>
      <c r="V16" s="51">
        <v>67639</v>
      </c>
      <c r="W16" s="24"/>
      <c r="X16" s="408">
        <f>V16/$V$21</f>
        <v>2.0894026734493972E-2</v>
      </c>
      <c r="Z16" s="74"/>
      <c r="AB16" s="408"/>
    </row>
    <row r="17" spans="1:28" ht="12.75" customHeight="1">
      <c r="A17" s="44"/>
      <c r="C17" s="7" t="s">
        <v>354</v>
      </c>
      <c r="E17" s="194">
        <v>136847</v>
      </c>
      <c r="F17" s="87"/>
      <c r="G17" s="496">
        <f>E17/$E$21</f>
        <v>3.918471107048907E-2</v>
      </c>
      <c r="H17" s="489"/>
      <c r="J17" s="51">
        <v>173829</v>
      </c>
      <c r="L17" s="408">
        <v>0.05</v>
      </c>
      <c r="M17" s="102"/>
      <c r="N17" s="51">
        <v>89341.921790000022</v>
      </c>
      <c r="O17" s="66"/>
      <c r="P17" s="408">
        <f>N17/$N$21</f>
        <v>2.5886823584261788E-2</v>
      </c>
      <c r="R17" s="51">
        <v>88888</v>
      </c>
      <c r="T17" s="408">
        <f>R17/$R$21</f>
        <v>2.6989007705809857E-2</v>
      </c>
      <c r="V17" s="51">
        <v>58674</v>
      </c>
      <c r="W17" s="24"/>
      <c r="X17" s="408">
        <f>V17/$V$21</f>
        <v>1.8124693218700739E-2</v>
      </c>
      <c r="Z17" s="74"/>
      <c r="AB17" s="408"/>
    </row>
    <row r="18" spans="1:28" ht="12.75" customHeight="1">
      <c r="A18" s="44"/>
      <c r="C18" s="7" t="s">
        <v>355</v>
      </c>
      <c r="E18" s="194">
        <v>0</v>
      </c>
      <c r="F18" s="87"/>
      <c r="G18" s="496">
        <f>E18/$E$21</f>
        <v>0</v>
      </c>
      <c r="H18" s="509"/>
      <c r="J18" s="51">
        <v>-4</v>
      </c>
      <c r="L18" s="408">
        <v>0</v>
      </c>
      <c r="M18" s="218"/>
      <c r="N18" s="51">
        <v>10615.923999999997</v>
      </c>
      <c r="O18" s="66"/>
      <c r="P18" s="408">
        <f>N18/$N$21</f>
        <v>3.0759641864194849E-3</v>
      </c>
      <c r="Q18" s="50"/>
      <c r="R18" s="51">
        <v>3890</v>
      </c>
      <c r="T18" s="408">
        <f>R18/$R$21</f>
        <v>1.1811182609081129E-3</v>
      </c>
      <c r="U18" s="50"/>
      <c r="V18" s="51">
        <v>0</v>
      </c>
      <c r="W18" s="49"/>
      <c r="X18" s="50">
        <v>0</v>
      </c>
      <c r="Y18" s="50"/>
      <c r="Z18" s="51"/>
      <c r="AA18" s="50"/>
      <c r="AB18" s="50"/>
    </row>
    <row r="19" spans="1:28" ht="12.75" customHeight="1">
      <c r="A19" s="44"/>
      <c r="B19" s="7" t="s">
        <v>356</v>
      </c>
      <c r="E19" s="194">
        <v>34045</v>
      </c>
      <c r="F19" s="87"/>
      <c r="G19" s="496">
        <f>E19/$E$21</f>
        <v>9.7484306444043378E-3</v>
      </c>
      <c r="H19" s="489"/>
      <c r="J19" s="51">
        <v>30047</v>
      </c>
      <c r="L19" s="408">
        <v>8.0000000000000002E-3</v>
      </c>
      <c r="M19" s="102"/>
      <c r="N19" s="51">
        <v>32183</v>
      </c>
      <c r="O19" s="66"/>
      <c r="P19" s="408">
        <f>N19/$N$21</f>
        <v>9.3250248788083172E-3</v>
      </c>
      <c r="R19" s="51">
        <v>29558</v>
      </c>
      <c r="T19" s="408">
        <f>R19/$R$21</f>
        <v>8.9746770066637532E-3</v>
      </c>
      <c r="V19" s="51">
        <v>30310</v>
      </c>
      <c r="X19" s="408">
        <f>V19/$V$21</f>
        <v>9.3629111950577666E-3</v>
      </c>
      <c r="Z19" s="74"/>
      <c r="AB19" s="408"/>
    </row>
    <row r="20" spans="1:28" ht="12.75" customHeight="1">
      <c r="A20" s="44"/>
      <c r="B20" s="7" t="s">
        <v>357</v>
      </c>
      <c r="E20" s="308">
        <v>23469</v>
      </c>
      <c r="F20" s="500"/>
      <c r="G20" s="496">
        <f>E20/$E$21</f>
        <v>6.7201033571310147E-3</v>
      </c>
      <c r="H20" s="489"/>
      <c r="J20" s="113">
        <v>34684</v>
      </c>
      <c r="K20" s="502"/>
      <c r="L20" s="408">
        <v>0.01</v>
      </c>
      <c r="M20" s="102"/>
      <c r="N20" s="113">
        <v>33418</v>
      </c>
      <c r="O20" s="502"/>
      <c r="P20" s="408">
        <f>N20/$N$21</f>
        <v>9.6828661529383946E-3</v>
      </c>
      <c r="R20" s="113">
        <v>49896</v>
      </c>
      <c r="S20" s="504"/>
      <c r="T20" s="408">
        <f>R20/$R$21</f>
        <v>1.5149891194414192E-2</v>
      </c>
      <c r="V20" s="113">
        <v>87441</v>
      </c>
      <c r="W20" s="504"/>
      <c r="X20" s="408">
        <f>V20/$V$21</f>
        <v>2.7010963965920363E-2</v>
      </c>
      <c r="Z20" s="74"/>
      <c r="AB20" s="408"/>
    </row>
    <row r="21" spans="1:28" ht="12.75" customHeight="1" thickBot="1">
      <c r="A21" s="7" t="s">
        <v>358</v>
      </c>
      <c r="E21" s="372">
        <f>SUM(E14:E20)</f>
        <v>3492357</v>
      </c>
      <c r="F21" s="510"/>
      <c r="G21" s="511">
        <f>E21/E$21</f>
        <v>1</v>
      </c>
      <c r="H21" s="497"/>
      <c r="J21" s="216">
        <f>SUM(J14:J20)</f>
        <v>3488946</v>
      </c>
      <c r="K21" s="512"/>
      <c r="L21" s="513">
        <f>J21/J$21</f>
        <v>1</v>
      </c>
      <c r="M21" s="102"/>
      <c r="N21" s="216">
        <f>SUM(N14:N20)</f>
        <v>3451250.8457900002</v>
      </c>
      <c r="O21" s="512"/>
      <c r="P21" s="513">
        <f>SUM(P14:P20)</f>
        <v>0.99999999999999989</v>
      </c>
      <c r="R21" s="216">
        <f>SUM(R14:R20)</f>
        <v>3293489</v>
      </c>
      <c r="S21" s="514"/>
      <c r="T21" s="513">
        <f>SUM(T14:T20)</f>
        <v>1</v>
      </c>
      <c r="V21" s="216">
        <f>SUM(V14:V20)</f>
        <v>3237241</v>
      </c>
      <c r="W21" s="514"/>
      <c r="X21" s="513">
        <f>SUM(X14:X20)</f>
        <v>0.99999999999999989</v>
      </c>
      <c r="Z21" s="145"/>
      <c r="AB21" s="408"/>
    </row>
    <row r="22" spans="1:28" ht="12.75" customHeight="1" thickTop="1">
      <c r="E22" s="515"/>
      <c r="F22" s="87"/>
      <c r="G22" s="516"/>
      <c r="H22" s="489"/>
      <c r="J22" s="145"/>
      <c r="L22" s="517"/>
      <c r="M22" s="102"/>
      <c r="N22" s="145"/>
      <c r="O22" s="66"/>
      <c r="P22" s="517"/>
      <c r="R22" s="145"/>
      <c r="T22" s="426"/>
      <c r="V22" s="145"/>
      <c r="X22" s="426"/>
      <c r="Z22" s="145"/>
      <c r="AB22" s="426"/>
    </row>
    <row r="23" spans="1:28" ht="12.75" customHeight="1">
      <c r="A23" s="37" t="s">
        <v>359</v>
      </c>
      <c r="B23" s="22"/>
      <c r="E23" s="87"/>
      <c r="F23" s="87"/>
      <c r="G23" s="87"/>
      <c r="H23" s="489"/>
      <c r="M23" s="102"/>
      <c r="N23" s="66"/>
      <c r="O23" s="66"/>
      <c r="P23" s="66"/>
      <c r="Y23" s="22"/>
    </row>
    <row r="24" spans="1:28" ht="12.75" customHeight="1">
      <c r="A24" s="44"/>
      <c r="B24" s="7" t="s">
        <v>360</v>
      </c>
      <c r="E24" s="518">
        <v>2.7E-2</v>
      </c>
      <c r="F24" s="519"/>
      <c r="G24" s="87"/>
      <c r="H24" s="489"/>
      <c r="J24" s="419">
        <v>-1.0999999999999999E-2</v>
      </c>
      <c r="K24" s="520"/>
      <c r="M24" s="102"/>
      <c r="N24" s="408">
        <v>5.7000000000000002E-2</v>
      </c>
      <c r="O24" s="520"/>
      <c r="P24" s="66"/>
      <c r="R24" s="408">
        <v>2.1999999999999999E-2</v>
      </c>
      <c r="S24" s="242"/>
      <c r="V24" s="408">
        <v>1.6E-2</v>
      </c>
      <c r="W24" s="242"/>
      <c r="Z24" s="419"/>
      <c r="AA24" s="242"/>
    </row>
    <row r="25" spans="1:28" ht="12.75" customHeight="1">
      <c r="A25" s="44"/>
      <c r="B25" s="7" t="s">
        <v>358</v>
      </c>
      <c r="E25" s="496">
        <v>1E-3</v>
      </c>
      <c r="F25" s="519"/>
      <c r="G25" s="87"/>
      <c r="H25" s="489"/>
      <c r="J25" s="408">
        <v>1.0999999999999999E-2</v>
      </c>
      <c r="K25" s="520"/>
      <c r="M25" s="102"/>
      <c r="N25" s="408">
        <v>4.8000000000000001E-2</v>
      </c>
      <c r="O25" s="520"/>
      <c r="P25" s="66"/>
      <c r="R25" s="408">
        <v>1.7000000000000001E-2</v>
      </c>
      <c r="S25" s="242"/>
      <c r="V25" s="408">
        <v>1.7999999999999999E-2</v>
      </c>
      <c r="W25" s="242"/>
      <c r="Z25" s="408"/>
      <c r="AA25" s="242"/>
    </row>
    <row r="26" spans="1:28" ht="12.75" customHeight="1">
      <c r="A26" s="44"/>
      <c r="E26" s="87"/>
      <c r="F26" s="87"/>
      <c r="G26" s="87"/>
      <c r="H26" s="489"/>
      <c r="M26" s="102"/>
      <c r="N26" s="66"/>
      <c r="O26" s="66"/>
      <c r="P26" s="66"/>
    </row>
    <row r="27" spans="1:28" ht="12.75" customHeight="1">
      <c r="A27" s="37" t="s">
        <v>361</v>
      </c>
      <c r="B27" s="22"/>
      <c r="E27" s="87"/>
      <c r="F27" s="87"/>
      <c r="G27" s="87"/>
      <c r="H27" s="489"/>
      <c r="M27" s="102"/>
      <c r="N27" s="66"/>
      <c r="O27" s="66"/>
      <c r="P27" s="66"/>
      <c r="Y27" s="22"/>
    </row>
    <row r="28" spans="1:28" ht="12.75" customHeight="1">
      <c r="A28" s="44"/>
      <c r="B28" s="7" t="s">
        <v>310</v>
      </c>
      <c r="E28" s="363">
        <v>12.93</v>
      </c>
      <c r="F28" s="521" t="s">
        <v>362</v>
      </c>
      <c r="G28" s="87"/>
      <c r="H28" s="489"/>
      <c r="J28" s="128">
        <v>12.77</v>
      </c>
      <c r="K28" s="522" t="s">
        <v>362</v>
      </c>
      <c r="M28" s="102"/>
      <c r="N28" s="128">
        <v>12.6</v>
      </c>
      <c r="O28" s="522" t="s">
        <v>362</v>
      </c>
      <c r="P28" s="66"/>
      <c r="R28" s="75">
        <v>11.97</v>
      </c>
      <c r="S28" s="523" t="s">
        <v>362</v>
      </c>
      <c r="V28" s="75">
        <v>11.58</v>
      </c>
      <c r="W28" s="523" t="s">
        <v>362</v>
      </c>
      <c r="Z28" s="75"/>
      <c r="AA28" s="523"/>
    </row>
    <row r="29" spans="1:28" ht="12.75" customHeight="1">
      <c r="A29" s="44"/>
      <c r="B29" s="7" t="s">
        <v>311</v>
      </c>
      <c r="E29" s="363">
        <v>11.12</v>
      </c>
      <c r="F29" s="524" t="s">
        <v>362</v>
      </c>
      <c r="G29" s="87"/>
      <c r="H29" s="489"/>
      <c r="J29" s="128">
        <v>10.94</v>
      </c>
      <c r="K29" s="525" t="s">
        <v>362</v>
      </c>
      <c r="M29" s="102"/>
      <c r="N29" s="128">
        <v>10.88</v>
      </c>
      <c r="O29" s="525" t="s">
        <v>362</v>
      </c>
      <c r="P29" s="66"/>
      <c r="R29" s="75">
        <v>10.18</v>
      </c>
      <c r="S29" s="525" t="s">
        <v>362</v>
      </c>
      <c r="V29" s="75">
        <v>10.029999999999999</v>
      </c>
      <c r="W29" s="525" t="s">
        <v>362</v>
      </c>
      <c r="Z29" s="75"/>
      <c r="AA29" s="525"/>
    </row>
    <row r="30" spans="1:28" ht="12.75" customHeight="1">
      <c r="A30" s="44"/>
      <c r="B30" s="7" t="s">
        <v>312</v>
      </c>
      <c r="E30" s="363">
        <v>8.17</v>
      </c>
      <c r="F30" s="524" t="s">
        <v>362</v>
      </c>
      <c r="G30" s="87"/>
      <c r="H30" s="489"/>
      <c r="J30" s="128">
        <v>8.26</v>
      </c>
      <c r="K30" s="525" t="s">
        <v>362</v>
      </c>
      <c r="M30" s="102"/>
      <c r="N30" s="128">
        <v>8.2100000000000009</v>
      </c>
      <c r="O30" s="525" t="s">
        <v>362</v>
      </c>
      <c r="P30" s="66"/>
      <c r="R30" s="75">
        <v>7.86</v>
      </c>
      <c r="S30" s="525" t="s">
        <v>362</v>
      </c>
      <c r="V30" s="75">
        <v>7.78</v>
      </c>
      <c r="W30" s="525" t="s">
        <v>362</v>
      </c>
      <c r="Z30" s="75"/>
      <c r="AA30" s="525"/>
    </row>
    <row r="31" spans="1:28" ht="12.75" customHeight="1">
      <c r="A31" s="44"/>
      <c r="B31" s="7" t="s">
        <v>313</v>
      </c>
      <c r="E31" s="363">
        <v>12.27</v>
      </c>
      <c r="F31" s="524" t="s">
        <v>362</v>
      </c>
      <c r="G31" s="87"/>
      <c r="H31" s="489"/>
      <c r="J31" s="128">
        <v>12.07</v>
      </c>
      <c r="K31" s="525" t="s">
        <v>362</v>
      </c>
      <c r="M31" s="102"/>
      <c r="N31" s="128">
        <v>12.67</v>
      </c>
      <c r="O31" s="525" t="s">
        <v>362</v>
      </c>
      <c r="P31" s="66"/>
      <c r="R31" s="75">
        <v>11.42</v>
      </c>
      <c r="S31" s="525" t="s">
        <v>362</v>
      </c>
      <c r="V31" s="75">
        <v>10.33</v>
      </c>
      <c r="W31" s="525" t="s">
        <v>362</v>
      </c>
      <c r="Z31" s="75"/>
      <c r="AA31" s="525"/>
    </row>
    <row r="32" spans="1:28" ht="12.75" customHeight="1">
      <c r="A32" s="44"/>
      <c r="B32" s="7" t="s">
        <v>314</v>
      </c>
      <c r="E32" s="363">
        <v>11.76</v>
      </c>
      <c r="F32" s="524" t="s">
        <v>362</v>
      </c>
      <c r="G32" s="526"/>
      <c r="H32" s="489"/>
      <c r="J32" s="128">
        <v>11.6</v>
      </c>
      <c r="K32" s="525" t="s">
        <v>362</v>
      </c>
      <c r="L32" s="157"/>
      <c r="M32" s="102"/>
      <c r="N32" s="128">
        <v>11.51</v>
      </c>
      <c r="O32" s="525" t="s">
        <v>362</v>
      </c>
      <c r="P32" s="157"/>
      <c r="R32" s="75">
        <v>10.87</v>
      </c>
      <c r="S32" s="525" t="s">
        <v>362</v>
      </c>
      <c r="T32" s="65"/>
      <c r="V32" s="75">
        <v>10.61</v>
      </c>
      <c r="W32" s="525" t="s">
        <v>362</v>
      </c>
      <c r="X32" s="65"/>
      <c r="Z32" s="75"/>
      <c r="AA32" s="525"/>
      <c r="AB32" s="65"/>
    </row>
    <row r="33" spans="1:28" ht="12.75" customHeight="1">
      <c r="A33" s="44"/>
      <c r="E33" s="87"/>
      <c r="F33" s="87"/>
      <c r="G33" s="87"/>
      <c r="H33" s="489"/>
      <c r="M33" s="102"/>
      <c r="N33" s="66"/>
      <c r="O33" s="66"/>
      <c r="P33" s="66"/>
    </row>
    <row r="34" spans="1:28" ht="12.75" customHeight="1">
      <c r="A34" s="37" t="s">
        <v>363</v>
      </c>
      <c r="B34" s="22"/>
      <c r="E34" s="87"/>
      <c r="F34" s="87"/>
      <c r="G34" s="87"/>
      <c r="H34" s="489"/>
      <c r="M34" s="102"/>
      <c r="N34" s="66"/>
      <c r="O34" s="66"/>
      <c r="P34" s="66"/>
      <c r="Y34" s="22"/>
    </row>
    <row r="35" spans="1:28" ht="12.75" customHeight="1">
      <c r="B35" s="7" t="s">
        <v>310</v>
      </c>
      <c r="D35" s="243"/>
      <c r="E35" s="346">
        <v>1626</v>
      </c>
      <c r="F35" s="171"/>
      <c r="G35" s="87"/>
      <c r="H35" s="489"/>
      <c r="I35" s="243"/>
      <c r="J35" s="145">
        <v>1586</v>
      </c>
      <c r="K35" s="139"/>
      <c r="M35" s="243"/>
      <c r="N35" s="145">
        <v>1643</v>
      </c>
      <c r="O35" s="139"/>
      <c r="P35" s="66"/>
      <c r="Q35" s="63"/>
      <c r="R35" s="145">
        <v>1579</v>
      </c>
      <c r="S35" s="63"/>
      <c r="U35" s="63"/>
      <c r="V35" s="145">
        <v>1548</v>
      </c>
      <c r="Z35" s="145"/>
    </row>
    <row r="36" spans="1:28" ht="12.75" customHeight="1">
      <c r="B36" s="7" t="s">
        <v>364</v>
      </c>
      <c r="E36" s="346">
        <v>12091</v>
      </c>
      <c r="F36" s="87"/>
      <c r="G36" s="87"/>
      <c r="H36" s="489"/>
      <c r="J36" s="145">
        <v>12012</v>
      </c>
      <c r="M36" s="102"/>
      <c r="N36" s="145">
        <v>12112</v>
      </c>
      <c r="O36" s="66"/>
      <c r="P36" s="66"/>
      <c r="R36" s="145">
        <v>11528</v>
      </c>
      <c r="V36" s="145">
        <v>11494</v>
      </c>
      <c r="Z36" s="145"/>
    </row>
    <row r="37" spans="1:28" ht="12.75" customHeight="1">
      <c r="C37" s="22"/>
      <c r="E37" s="87"/>
      <c r="F37" s="87"/>
      <c r="G37" s="87"/>
      <c r="M37" s="102"/>
      <c r="N37" s="66"/>
      <c r="O37" s="66"/>
      <c r="P37" s="66"/>
      <c r="Y37" s="22"/>
    </row>
    <row r="38" spans="1:28" ht="12.75" customHeight="1">
      <c r="A38" s="14" t="s">
        <v>365</v>
      </c>
      <c r="B38" s="18"/>
      <c r="C38" s="18"/>
      <c r="D38" s="209"/>
      <c r="E38" s="161"/>
      <c r="F38" s="161"/>
      <c r="G38" s="161"/>
      <c r="H38" s="527"/>
      <c r="I38" s="209"/>
      <c r="J38" s="273"/>
      <c r="K38" s="273"/>
      <c r="L38" s="273"/>
      <c r="M38" s="209"/>
      <c r="N38" s="18"/>
      <c r="O38" s="18"/>
      <c r="P38" s="18"/>
      <c r="Q38" s="18"/>
      <c r="R38" s="18"/>
      <c r="S38" s="18"/>
      <c r="T38" s="18"/>
      <c r="U38" s="18"/>
      <c r="V38" s="18"/>
      <c r="W38" s="18"/>
      <c r="X38" s="18"/>
      <c r="Y38" s="208"/>
      <c r="Z38" s="208"/>
      <c r="AA38" s="208"/>
      <c r="AB38" s="208"/>
    </row>
    <row r="39" spans="1:28" ht="12.75" customHeight="1">
      <c r="A39" s="388"/>
      <c r="B39" s="208"/>
      <c r="C39" s="208"/>
      <c r="E39" s="87"/>
      <c r="F39" s="87"/>
      <c r="G39" s="87"/>
      <c r="M39" s="102"/>
      <c r="N39" s="208"/>
      <c r="O39" s="208"/>
      <c r="P39" s="208"/>
      <c r="Q39" s="208"/>
      <c r="R39" s="208"/>
      <c r="S39" s="208"/>
      <c r="T39" s="208"/>
      <c r="U39" s="208"/>
      <c r="V39" s="208"/>
      <c r="W39" s="208"/>
      <c r="X39" s="208"/>
      <c r="Y39" s="208"/>
      <c r="Z39" s="208"/>
      <c r="AA39" s="208"/>
      <c r="AB39" s="208"/>
    </row>
    <row r="40" spans="1:28" ht="12.75" customHeight="1">
      <c r="A40" s="27" t="s">
        <v>161</v>
      </c>
      <c r="E40" s="98">
        <v>2015</v>
      </c>
      <c r="F40" s="528"/>
      <c r="G40" s="528"/>
      <c r="H40" s="489"/>
      <c r="J40" s="99">
        <v>2014</v>
      </c>
      <c r="K40" s="529"/>
      <c r="L40" s="529"/>
      <c r="M40" s="102"/>
      <c r="N40" s="99">
        <v>2013</v>
      </c>
      <c r="O40" s="529"/>
      <c r="P40" s="529"/>
      <c r="R40" s="100">
        <v>2012</v>
      </c>
      <c r="S40" s="530"/>
      <c r="T40" s="530"/>
      <c r="V40" s="245">
        <v>2011</v>
      </c>
      <c r="W40" s="530"/>
      <c r="X40" s="530"/>
      <c r="Z40" s="141"/>
      <c r="AA40" s="234"/>
      <c r="AB40" s="234"/>
    </row>
    <row r="41" spans="1:28" ht="12.75" customHeight="1">
      <c r="E41" s="87"/>
      <c r="F41" s="87"/>
      <c r="G41" s="87"/>
      <c r="H41" s="489"/>
      <c r="M41" s="102"/>
      <c r="N41" s="66"/>
      <c r="O41" s="66"/>
      <c r="P41" s="66"/>
    </row>
    <row r="42" spans="1:28" ht="12.75" customHeight="1">
      <c r="A42" s="37" t="s">
        <v>366</v>
      </c>
      <c r="E42" s="87"/>
      <c r="F42" s="87"/>
      <c r="G42" s="87"/>
      <c r="H42" s="489"/>
      <c r="M42" s="102"/>
      <c r="N42" s="66"/>
      <c r="O42" s="66"/>
      <c r="P42" s="66"/>
    </row>
    <row r="43" spans="1:28" ht="12.75" customHeight="1">
      <c r="A43" s="37"/>
      <c r="E43" s="87"/>
      <c r="F43" s="87"/>
      <c r="G43" s="87"/>
      <c r="H43" s="489"/>
      <c r="M43" s="102"/>
      <c r="N43" s="66"/>
      <c r="O43" s="66"/>
      <c r="P43" s="66"/>
    </row>
    <row r="44" spans="1:28" ht="12.75" customHeight="1">
      <c r="A44" s="37" t="s">
        <v>349</v>
      </c>
      <c r="E44" s="87"/>
      <c r="F44" s="87"/>
      <c r="G44" s="87"/>
      <c r="H44" s="489"/>
      <c r="M44" s="102"/>
      <c r="N44" s="66"/>
      <c r="O44" s="66"/>
      <c r="P44" s="66"/>
    </row>
    <row r="45" spans="1:28" ht="12.75" customHeight="1">
      <c r="A45" s="44"/>
      <c r="B45" s="7" t="s">
        <v>350</v>
      </c>
      <c r="E45" s="87"/>
      <c r="F45" s="87"/>
      <c r="G45" s="87"/>
      <c r="H45" s="489"/>
      <c r="M45" s="102"/>
      <c r="N45" s="66"/>
      <c r="O45" s="66"/>
      <c r="P45" s="66"/>
    </row>
    <row r="46" spans="1:28" ht="12.75" customHeight="1">
      <c r="A46" s="44"/>
      <c r="C46" s="7" t="s">
        <v>310</v>
      </c>
      <c r="E46" s="201">
        <v>13159754</v>
      </c>
      <c r="G46" s="496">
        <f t="shared" ref="G46:G51" si="0">E46/E$58</f>
        <v>0.38377122468061386</v>
      </c>
      <c r="H46" s="497"/>
      <c r="J46" s="74">
        <v>12837752</v>
      </c>
      <c r="L46" s="408">
        <f t="shared" ref="L46:L51" si="1">J46/J$58</f>
        <v>0.39162719177653649</v>
      </c>
      <c r="M46" s="102"/>
      <c r="N46" s="74">
        <v>13290096</v>
      </c>
      <c r="O46" s="66"/>
      <c r="P46" s="408">
        <f t="shared" ref="P46:P51" si="2">N46/$N$58</f>
        <v>0.41484689154410487</v>
      </c>
      <c r="R46" s="74">
        <v>13256456</v>
      </c>
      <c r="T46" s="408">
        <f>R46/$R$58</f>
        <v>0.40854245964919073</v>
      </c>
      <c r="V46" s="74">
        <v>13290230</v>
      </c>
      <c r="X46" s="408">
        <f>V46/$V$58</f>
        <v>0.41984899218715299</v>
      </c>
      <c r="Z46" s="74"/>
      <c r="AB46" s="408"/>
    </row>
    <row r="47" spans="1:28" ht="12.75" customHeight="1">
      <c r="A47" s="44"/>
      <c r="C47" s="7" t="s">
        <v>311</v>
      </c>
      <c r="E47" s="201">
        <v>12364153</v>
      </c>
      <c r="G47" s="496">
        <f t="shared" si="0"/>
        <v>0.36056951664510489</v>
      </c>
      <c r="H47" s="531"/>
      <c r="J47" s="74">
        <v>12337218</v>
      </c>
      <c r="L47" s="408">
        <f t="shared" si="1"/>
        <v>0.37635795111752723</v>
      </c>
      <c r="M47" s="102"/>
      <c r="N47" s="74">
        <v>12449137</v>
      </c>
      <c r="O47" s="66"/>
      <c r="P47" s="408">
        <f t="shared" si="2"/>
        <v>0.38859657498762257</v>
      </c>
      <c r="R47" s="74">
        <v>12531865</v>
      </c>
      <c r="T47" s="408">
        <f>R47/$R$58</f>
        <v>0.38621174098805938</v>
      </c>
      <c r="V47" s="74">
        <v>12588782</v>
      </c>
      <c r="X47" s="408">
        <f>V47/$V$58</f>
        <v>0.39768968900942814</v>
      </c>
      <c r="Z47" s="74"/>
      <c r="AB47" s="408"/>
    </row>
    <row r="48" spans="1:28" ht="12.75" customHeight="1">
      <c r="A48" s="44"/>
      <c r="C48" s="7" t="s">
        <v>312</v>
      </c>
      <c r="E48" s="201">
        <v>2264610</v>
      </c>
      <c r="G48" s="496">
        <f t="shared" si="0"/>
        <v>6.6041671685045544E-2</v>
      </c>
      <c r="H48" s="531"/>
      <c r="J48" s="74">
        <v>2258224</v>
      </c>
      <c r="L48" s="408">
        <f t="shared" si="1"/>
        <v>6.8889157815354068E-2</v>
      </c>
      <c r="M48" s="102"/>
      <c r="N48" s="74">
        <v>2191604</v>
      </c>
      <c r="O48" s="66"/>
      <c r="P48" s="408">
        <f t="shared" si="2"/>
        <v>6.841034909722446E-2</v>
      </c>
      <c r="R48" s="74">
        <v>2209407</v>
      </c>
      <c r="T48" s="408">
        <f>R48/$R$58</f>
        <v>6.809033803198529E-2</v>
      </c>
      <c r="V48" s="74">
        <v>2175114</v>
      </c>
      <c r="X48" s="408">
        <f>V48/$V$58</f>
        <v>6.8713590418839038E-2</v>
      </c>
      <c r="Z48" s="74"/>
      <c r="AB48" s="408"/>
    </row>
    <row r="49" spans="1:28" ht="12.75" customHeight="1">
      <c r="A49" s="44"/>
      <c r="C49" s="7" t="s">
        <v>313</v>
      </c>
      <c r="E49" s="201">
        <v>10923</v>
      </c>
      <c r="G49" s="496">
        <f t="shared" si="0"/>
        <v>3.1854190338104687E-4</v>
      </c>
      <c r="H49" s="531"/>
      <c r="J49" s="74">
        <v>11039</v>
      </c>
      <c r="L49" s="408">
        <f t="shared" si="1"/>
        <v>3.3675464131268355E-4</v>
      </c>
      <c r="M49" s="102"/>
      <c r="N49" s="74">
        <v>11419</v>
      </c>
      <c r="O49" s="66"/>
      <c r="P49" s="408">
        <f t="shared" si="2"/>
        <v>3.5644111634273621E-4</v>
      </c>
      <c r="R49" s="74">
        <v>13216</v>
      </c>
      <c r="T49" s="408">
        <f>R49/$R$58</f>
        <v>4.0729567138635727E-4</v>
      </c>
      <c r="V49" s="74">
        <v>13486</v>
      </c>
      <c r="X49" s="408">
        <f>V49/$V$58</f>
        <v>4.2603352301923635E-4</v>
      </c>
      <c r="Z49" s="74"/>
      <c r="AB49" s="408"/>
    </row>
    <row r="50" spans="1:28" ht="12.75" customHeight="1">
      <c r="A50" s="44"/>
      <c r="C50" s="7" t="s">
        <v>73</v>
      </c>
      <c r="E50" s="351">
        <v>151051</v>
      </c>
      <c r="F50" s="532"/>
      <c r="G50" s="496">
        <f t="shared" si="0"/>
        <v>4.4050236242433862E-3</v>
      </c>
      <c r="H50" s="531"/>
      <c r="J50" s="147">
        <v>140300</v>
      </c>
      <c r="K50" s="502"/>
      <c r="L50" s="408">
        <f t="shared" si="1"/>
        <v>4.2799779125074289E-3</v>
      </c>
      <c r="M50" s="102"/>
      <c r="N50" s="147">
        <v>145349</v>
      </c>
      <c r="O50" s="502"/>
      <c r="P50" s="408">
        <f t="shared" si="2"/>
        <v>4.537031247858864E-3</v>
      </c>
      <c r="R50" s="147">
        <v>143192</v>
      </c>
      <c r="S50" s="504"/>
      <c r="T50" s="408">
        <f>R50/$R$58+0.001</f>
        <v>5.4129450497242184E-3</v>
      </c>
      <c r="V50" s="147">
        <v>142714</v>
      </c>
      <c r="W50" s="504"/>
      <c r="X50" s="408">
        <f>V50/$V$58-0.001</f>
        <v>3.5084493700257525E-3</v>
      </c>
      <c r="Z50" s="74"/>
      <c r="AB50" s="408"/>
    </row>
    <row r="51" spans="1:28" ht="12.75" customHeight="1">
      <c r="A51" s="44"/>
      <c r="C51" s="42" t="s">
        <v>314</v>
      </c>
      <c r="E51" s="201">
        <v>27950491</v>
      </c>
      <c r="G51" s="533">
        <f t="shared" si="0"/>
        <v>0.81510597853838873</v>
      </c>
      <c r="H51" s="531"/>
      <c r="J51" s="74">
        <f>SUM(J46:J50)</f>
        <v>27584533</v>
      </c>
      <c r="L51" s="534">
        <f t="shared" si="1"/>
        <v>0.84149103326323793</v>
      </c>
      <c r="M51" s="102"/>
      <c r="N51" s="74">
        <f>SUM(N46:N50)</f>
        <v>28087605</v>
      </c>
      <c r="O51" s="66"/>
      <c r="P51" s="534">
        <f t="shared" si="2"/>
        <v>0.87674728799315349</v>
      </c>
      <c r="R51" s="74">
        <f>SUM(R46:R50)</f>
        <v>28154136</v>
      </c>
      <c r="T51" s="534">
        <f>R51/$R$58</f>
        <v>0.86766477939034592</v>
      </c>
      <c r="V51" s="74">
        <f>SUM(V46:V50)</f>
        <v>28210326</v>
      </c>
      <c r="X51" s="534">
        <f>V51/$V$58</f>
        <v>0.89118675450846518</v>
      </c>
      <c r="Z51" s="74"/>
      <c r="AB51" s="408"/>
    </row>
    <row r="52" spans="1:28" ht="12.75" customHeight="1">
      <c r="A52" s="44"/>
      <c r="B52" s="7" t="s">
        <v>367</v>
      </c>
      <c r="E52" s="47"/>
      <c r="F52" s="47"/>
      <c r="G52" s="535"/>
      <c r="H52" s="531"/>
      <c r="J52" s="120"/>
      <c r="K52" s="120"/>
      <c r="L52" s="536"/>
      <c r="M52" s="102"/>
      <c r="N52" s="120"/>
      <c r="O52" s="120"/>
      <c r="P52" s="536"/>
      <c r="R52" s="24"/>
      <c r="S52" s="24"/>
      <c r="T52" s="537"/>
      <c r="V52" s="24"/>
      <c r="W52" s="24"/>
      <c r="X52" s="537"/>
      <c r="AB52" s="538"/>
    </row>
    <row r="53" spans="1:28" ht="12.75" customHeight="1">
      <c r="A53" s="44"/>
      <c r="C53" s="7" t="s">
        <v>353</v>
      </c>
      <c r="E53" s="201">
        <v>179228</v>
      </c>
      <c r="F53" s="26"/>
      <c r="G53" s="496">
        <f>E53/E$58</f>
        <v>5.22673516974991E-3</v>
      </c>
      <c r="H53" s="531"/>
      <c r="J53" s="74">
        <v>714190</v>
      </c>
      <c r="K53" s="120"/>
      <c r="L53" s="408">
        <f>J53/J$58</f>
        <v>2.1787009446426801E-2</v>
      </c>
      <c r="M53" s="102"/>
      <c r="N53" s="74">
        <v>683209</v>
      </c>
      <c r="O53" s="120"/>
      <c r="P53" s="408">
        <f>N53/$N$58</f>
        <v>2.1326191317576362E-2</v>
      </c>
      <c r="R53" s="74">
        <v>761016</v>
      </c>
      <c r="S53" s="24"/>
      <c r="T53" s="408">
        <f>R53/$R$58</f>
        <v>2.3453278045986688E-2</v>
      </c>
      <c r="V53" s="74">
        <v>959013</v>
      </c>
      <c r="W53" s="24"/>
      <c r="X53" s="408">
        <f>V53/$V$58</f>
        <v>3.0295987469319805E-2</v>
      </c>
      <c r="Z53" s="74"/>
      <c r="AB53" s="408"/>
    </row>
    <row r="54" spans="1:28" ht="12.75" customHeight="1">
      <c r="A54" s="44"/>
      <c r="C54" s="7" t="s">
        <v>354</v>
      </c>
      <c r="E54" s="201">
        <v>6160903</v>
      </c>
      <c r="F54" s="26"/>
      <c r="G54" s="496">
        <f>E54/E$58</f>
        <v>0.17966728629186138</v>
      </c>
      <c r="H54" s="531"/>
      <c r="J54" s="74">
        <v>4481820</v>
      </c>
      <c r="K54" s="120"/>
      <c r="L54" s="408">
        <f>J54/J$58</f>
        <v>0.13672195729033532</v>
      </c>
      <c r="M54" s="102"/>
      <c r="N54" s="74">
        <v>2997869</v>
      </c>
      <c r="O54" s="120"/>
      <c r="P54" s="408">
        <f>N54/$N$58</f>
        <v>9.3577701463287699E-2</v>
      </c>
      <c r="R54" s="74">
        <v>3264059</v>
      </c>
      <c r="S54" s="24"/>
      <c r="T54" s="408">
        <f>R54/$R$58</f>
        <v>0.10059300104794809</v>
      </c>
      <c r="V54" s="74">
        <v>2332825</v>
      </c>
      <c r="W54" s="24"/>
      <c r="X54" s="408">
        <f>V54/$V$58</f>
        <v>7.3695807010036335E-2</v>
      </c>
      <c r="Z54" s="74"/>
      <c r="AB54" s="408"/>
    </row>
    <row r="55" spans="1:28" ht="12.75" customHeight="1">
      <c r="A55" s="44"/>
      <c r="C55" s="7" t="s">
        <v>368</v>
      </c>
      <c r="E55" s="539">
        <v>0</v>
      </c>
      <c r="F55" s="532"/>
      <c r="G55" s="496">
        <f>E55/E$58</f>
        <v>0</v>
      </c>
      <c r="H55" s="531"/>
      <c r="J55" s="540">
        <v>0</v>
      </c>
      <c r="K55" s="502"/>
      <c r="L55" s="408">
        <f>J55/J$58</f>
        <v>0</v>
      </c>
      <c r="M55" s="102"/>
      <c r="N55" s="147">
        <v>267464</v>
      </c>
      <c r="O55" s="502"/>
      <c r="P55" s="408">
        <f>N55/$N$58</f>
        <v>8.3488192259824501E-3</v>
      </c>
      <c r="R55" s="147">
        <v>268961</v>
      </c>
      <c r="S55" s="504"/>
      <c r="T55" s="408">
        <f>R55/$R$58</f>
        <v>8.2889415157192826E-3</v>
      </c>
      <c r="V55" s="147">
        <v>152622</v>
      </c>
      <c r="W55" s="504"/>
      <c r="X55" s="408">
        <f>V55/$V$58</f>
        <v>4.8214510121786956E-3</v>
      </c>
      <c r="Z55" s="74"/>
      <c r="AB55" s="408"/>
    </row>
    <row r="56" spans="1:28" ht="12.75" customHeight="1">
      <c r="A56" s="44"/>
      <c r="C56" s="42" t="s">
        <v>369</v>
      </c>
      <c r="E56" s="201">
        <f>SUM(E53:E55)</f>
        <v>6340131</v>
      </c>
      <c r="F56" s="26"/>
      <c r="G56" s="533">
        <f>E56/E$58</f>
        <v>0.18489402146161127</v>
      </c>
      <c r="H56" s="531"/>
      <c r="J56" s="74">
        <f>SUM(J53:J55)</f>
        <v>5196010</v>
      </c>
      <c r="K56" s="120"/>
      <c r="L56" s="534">
        <f>J56/J$58</f>
        <v>0.1585089667367621</v>
      </c>
      <c r="M56" s="102"/>
      <c r="N56" s="74">
        <f>SUM(N53:N55)</f>
        <v>3948542</v>
      </c>
      <c r="O56" s="120"/>
      <c r="P56" s="534">
        <f>N56/$N$58</f>
        <v>0.12325271200684651</v>
      </c>
      <c r="R56" s="74">
        <f>SUM(R53:R55)</f>
        <v>4294036</v>
      </c>
      <c r="T56" s="534">
        <f>R56/$R$58</f>
        <v>0.13233522060965405</v>
      </c>
      <c r="V56" s="74">
        <f>SUM(V53:V55)</f>
        <v>3444460</v>
      </c>
      <c r="X56" s="534">
        <f>V56/$V$58</f>
        <v>0.10881324549153483</v>
      </c>
      <c r="Z56" s="74"/>
      <c r="AB56" s="408"/>
    </row>
    <row r="57" spans="1:28" ht="12.75" customHeight="1">
      <c r="A57" s="44"/>
      <c r="E57" s="146"/>
      <c r="F57" s="47"/>
      <c r="G57" s="495"/>
      <c r="H57" s="531"/>
      <c r="J57" s="74"/>
      <c r="K57" s="120"/>
      <c r="L57" s="408"/>
      <c r="M57" s="102"/>
      <c r="N57" s="74"/>
      <c r="O57" s="120"/>
      <c r="P57" s="408"/>
      <c r="R57" s="74"/>
      <c r="S57" s="24"/>
      <c r="T57" s="408"/>
      <c r="V57" s="74"/>
      <c r="W57" s="24"/>
      <c r="X57" s="408"/>
      <c r="Z57" s="74"/>
      <c r="AB57" s="408"/>
    </row>
    <row r="58" spans="1:28" ht="12.75" customHeight="1" thickBot="1">
      <c r="A58" s="7" t="s">
        <v>370</v>
      </c>
      <c r="E58" s="541">
        <f>E51+E56</f>
        <v>34290622</v>
      </c>
      <c r="F58" s="510"/>
      <c r="G58" s="511">
        <f>E58/E$58</f>
        <v>1</v>
      </c>
      <c r="H58" s="531"/>
      <c r="J58" s="542">
        <f>J51+J56</f>
        <v>32780543</v>
      </c>
      <c r="K58" s="512"/>
      <c r="L58" s="513">
        <f>J58/J$58</f>
        <v>1</v>
      </c>
      <c r="M58" s="102"/>
      <c r="N58" s="542">
        <f>N51+N56</f>
        <v>32036147</v>
      </c>
      <c r="O58" s="512"/>
      <c r="P58" s="513">
        <f>N58/$N$58</f>
        <v>1</v>
      </c>
      <c r="R58" s="542">
        <f>R51+R56</f>
        <v>32448172</v>
      </c>
      <c r="S58" s="514"/>
      <c r="T58" s="513">
        <f>R58/$R$58</f>
        <v>1</v>
      </c>
      <c r="V58" s="542">
        <f>V51+V56</f>
        <v>31654786</v>
      </c>
      <c r="W58" s="514"/>
      <c r="X58" s="513">
        <f>V58/$V$58</f>
        <v>1</v>
      </c>
      <c r="Z58" s="74"/>
      <c r="AB58" s="408"/>
    </row>
    <row r="59" spans="1:28" ht="12.75" customHeight="1" thickTop="1">
      <c r="E59" s="543"/>
      <c r="F59" s="87"/>
      <c r="G59" s="543"/>
      <c r="H59" s="489"/>
      <c r="J59" s="544"/>
      <c r="L59" s="544"/>
      <c r="M59" s="102"/>
      <c r="N59" s="544"/>
      <c r="O59" s="66"/>
      <c r="P59" s="544"/>
      <c r="R59" s="545"/>
      <c r="T59" s="545"/>
      <c r="V59" s="74"/>
      <c r="X59" s="545"/>
      <c r="Z59" s="74"/>
      <c r="AB59" s="545"/>
    </row>
    <row r="60" spans="1:28" ht="12.75" customHeight="1">
      <c r="A60" s="37" t="s">
        <v>371</v>
      </c>
      <c r="E60" s="87"/>
      <c r="F60" s="87"/>
      <c r="G60" s="87"/>
      <c r="H60" s="489"/>
      <c r="M60" s="102"/>
      <c r="N60" s="66"/>
      <c r="O60" s="66"/>
      <c r="P60" s="66"/>
    </row>
    <row r="61" spans="1:28" ht="12.75" customHeight="1">
      <c r="A61" s="44"/>
      <c r="B61" s="7" t="s">
        <v>350</v>
      </c>
      <c r="E61" s="518">
        <v>1.2999999999999999E-2</v>
      </c>
      <c r="F61" s="519"/>
      <c r="G61" s="495"/>
      <c r="H61" s="489"/>
      <c r="J61" s="419">
        <v>-1.7999999999999999E-2</v>
      </c>
      <c r="K61" s="520"/>
      <c r="L61" s="408"/>
      <c r="M61" s="102"/>
      <c r="N61" s="419">
        <v>-2E-3</v>
      </c>
      <c r="O61" s="520"/>
      <c r="P61" s="408"/>
      <c r="R61" s="419">
        <v>-2E-3</v>
      </c>
      <c r="S61" s="242"/>
      <c r="T61" s="496"/>
      <c r="V61" s="408">
        <v>1.7999999999999999E-2</v>
      </c>
      <c r="W61" s="242"/>
      <c r="X61" s="408"/>
      <c r="Z61" s="419"/>
      <c r="AA61" s="242"/>
      <c r="AB61" s="408"/>
    </row>
    <row r="62" spans="1:28" ht="12.75" customHeight="1">
      <c r="A62" s="44"/>
      <c r="B62" s="7" t="s">
        <v>370</v>
      </c>
      <c r="E62" s="496">
        <v>4.5999999999999999E-2</v>
      </c>
      <c r="F62" s="519"/>
      <c r="G62" s="495"/>
      <c r="H62" s="489"/>
      <c r="J62" s="408">
        <v>2.3E-2</v>
      </c>
      <c r="K62" s="520"/>
      <c r="L62" s="408"/>
      <c r="M62" s="102"/>
      <c r="N62" s="419">
        <v>-1.2999999999999999E-2</v>
      </c>
      <c r="O62" s="520"/>
      <c r="P62" s="408"/>
      <c r="R62" s="408">
        <v>2.5000000000000001E-2</v>
      </c>
      <c r="S62" s="242"/>
      <c r="T62" s="408"/>
      <c r="V62" s="419">
        <v>-6.0000000000000001E-3</v>
      </c>
      <c r="W62" s="242"/>
      <c r="X62" s="408"/>
      <c r="Z62" s="419"/>
      <c r="AA62" s="242"/>
      <c r="AB62" s="408"/>
    </row>
    <row r="63" spans="1:28" ht="12.75" customHeight="1">
      <c r="A63" s="44"/>
      <c r="E63" s="87"/>
      <c r="F63" s="87"/>
      <c r="G63" s="87"/>
      <c r="H63" s="489"/>
      <c r="M63" s="102"/>
      <c r="N63" s="66"/>
      <c r="O63" s="66"/>
      <c r="P63" s="66"/>
      <c r="V63" s="426"/>
      <c r="W63" s="242"/>
      <c r="Z63" s="426"/>
      <c r="AA63" s="242"/>
    </row>
    <row r="64" spans="1:28" ht="12.75" customHeight="1">
      <c r="A64" s="37" t="s">
        <v>372</v>
      </c>
      <c r="E64" s="87"/>
      <c r="F64" s="87"/>
      <c r="G64" s="87"/>
      <c r="H64" s="489"/>
      <c r="M64" s="102"/>
      <c r="N64" s="66"/>
      <c r="O64" s="66"/>
      <c r="P64" s="66"/>
      <c r="V64" s="50"/>
      <c r="Z64" s="50"/>
    </row>
    <row r="65" spans="2:26" ht="12.75" customHeight="1">
      <c r="B65" s="7" t="s">
        <v>351</v>
      </c>
      <c r="E65" s="546">
        <v>12569</v>
      </c>
      <c r="F65" s="87"/>
      <c r="G65" s="87"/>
      <c r="H65" s="489"/>
      <c r="J65" s="336">
        <v>12419</v>
      </c>
      <c r="M65" s="102"/>
      <c r="N65" s="336">
        <v>13039</v>
      </c>
      <c r="O65" s="66"/>
      <c r="P65" s="66"/>
      <c r="R65" s="89">
        <v>13190</v>
      </c>
      <c r="V65" s="89">
        <v>13367</v>
      </c>
      <c r="Z65" s="89"/>
    </row>
    <row r="66" spans="2:26" ht="12.75" customHeight="1">
      <c r="B66" s="7" t="s">
        <v>364</v>
      </c>
      <c r="E66" s="546">
        <v>113381</v>
      </c>
      <c r="F66" s="87"/>
      <c r="G66" s="87"/>
      <c r="H66" s="489"/>
      <c r="J66" s="336">
        <v>114126</v>
      </c>
      <c r="M66" s="102"/>
      <c r="N66" s="336">
        <v>115535</v>
      </c>
      <c r="O66" s="66"/>
      <c r="P66" s="66"/>
      <c r="R66" s="89">
        <v>117202</v>
      </c>
      <c r="V66" s="89">
        <v>118533</v>
      </c>
      <c r="Z66" s="89"/>
    </row>
    <row r="67" spans="2:26">
      <c r="E67" s="87"/>
      <c r="F67" s="87"/>
      <c r="G67" s="87"/>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zoomScaleSheetLayoutView="100" workbookViewId="0"/>
  </sheetViews>
  <sheetFormatPr defaultColWidth="10" defaultRowHeight="12.75"/>
  <cols>
    <col min="1" max="1" width="3.7109375" style="7" customWidth="1"/>
    <col min="2" max="2" width="67.7109375" style="7" customWidth="1"/>
    <col min="3" max="3" width="2.7109375" style="102" customWidth="1"/>
    <col min="4" max="4" width="15.7109375" style="87" customWidth="1"/>
    <col min="5" max="6" width="1.7109375" style="102"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4" width="10" style="7"/>
    <col min="15" max="15" width="10.28515625" style="7" bestFit="1" customWidth="1"/>
    <col min="16" max="16384" width="10" style="7"/>
  </cols>
  <sheetData>
    <row r="1" spans="1:17" ht="12.75" customHeight="1">
      <c r="A1" s="172" t="s">
        <v>201</v>
      </c>
      <c r="B1" s="220"/>
      <c r="C1" s="485"/>
      <c r="D1" s="547"/>
      <c r="E1" s="485"/>
      <c r="F1" s="485"/>
      <c r="G1" s="486"/>
      <c r="H1" s="220"/>
      <c r="I1" s="220"/>
      <c r="J1" s="220"/>
      <c r="K1" s="220"/>
      <c r="L1" s="220"/>
      <c r="M1" s="220"/>
    </row>
    <row r="2" spans="1:17" ht="12.75" customHeight="1">
      <c r="A2" s="188"/>
    </row>
    <row r="3" spans="1:17" ht="12.75" customHeight="1">
      <c r="A3" s="14" t="s">
        <v>373</v>
      </c>
      <c r="B3" s="18"/>
      <c r="C3" s="209"/>
      <c r="D3" s="161"/>
      <c r="E3" s="176"/>
      <c r="F3" s="176"/>
      <c r="G3" s="18"/>
      <c r="H3" s="16"/>
      <c r="I3" s="18"/>
      <c r="J3" s="16"/>
      <c r="K3" s="18"/>
      <c r="L3" s="18"/>
      <c r="M3" s="18"/>
    </row>
    <row r="4" spans="1:17" ht="12.75" customHeight="1">
      <c r="A4" s="388"/>
      <c r="B4" s="208"/>
      <c r="E4" s="175"/>
      <c r="F4" s="175"/>
      <c r="G4" s="208"/>
      <c r="H4" s="207"/>
      <c r="I4" s="208"/>
      <c r="J4" s="207"/>
      <c r="K4" s="208"/>
      <c r="L4" s="208"/>
      <c r="M4" s="208"/>
    </row>
    <row r="5" spans="1:17" s="22" customFormat="1" ht="12.75" customHeight="1">
      <c r="A5" s="27" t="s">
        <v>161</v>
      </c>
      <c r="C5" s="175"/>
      <c r="D5" s="373">
        <v>2015</v>
      </c>
      <c r="E5" s="489"/>
      <c r="F5" s="102"/>
      <c r="G5" s="244">
        <v>2014</v>
      </c>
      <c r="H5" s="102"/>
      <c r="I5" s="244">
        <v>2013</v>
      </c>
      <c r="J5" s="7"/>
      <c r="K5" s="245">
        <v>2012</v>
      </c>
      <c r="L5" s="7"/>
      <c r="M5" s="245">
        <v>2011</v>
      </c>
      <c r="N5" s="7"/>
      <c r="O5" s="141"/>
    </row>
    <row r="6" spans="1:17" ht="12.75" customHeight="1">
      <c r="D6" s="22"/>
      <c r="E6" s="489"/>
      <c r="H6" s="102"/>
      <c r="I6" s="66"/>
    </row>
    <row r="7" spans="1:17" ht="12.75" customHeight="1">
      <c r="A7" s="37" t="s">
        <v>374</v>
      </c>
      <c r="D7" s="188"/>
      <c r="E7" s="531"/>
      <c r="G7" s="248"/>
      <c r="H7" s="175"/>
      <c r="I7" s="248"/>
      <c r="J7" s="22"/>
      <c r="K7" s="84"/>
      <c r="L7" s="22"/>
      <c r="M7" s="84"/>
      <c r="O7" s="84"/>
    </row>
    <row r="8" spans="1:17" ht="12.75" customHeight="1">
      <c r="A8" s="95" t="s">
        <v>375</v>
      </c>
      <c r="B8" s="95"/>
      <c r="C8" s="548"/>
      <c r="D8" s="22"/>
      <c r="E8" s="489"/>
      <c r="F8" s="548"/>
      <c r="H8" s="102"/>
      <c r="I8" s="66"/>
    </row>
    <row r="9" spans="1:17" ht="12.75" customHeight="1">
      <c r="A9" s="95"/>
      <c r="B9" s="95" t="s">
        <v>376</v>
      </c>
      <c r="C9" s="548"/>
      <c r="D9" s="356">
        <v>9463927</v>
      </c>
      <c r="E9" s="489"/>
      <c r="F9" s="548"/>
      <c r="G9" s="158">
        <v>9406151</v>
      </c>
      <c r="H9" s="102"/>
      <c r="I9" s="158">
        <v>9146444.8909999989</v>
      </c>
      <c r="K9" s="158">
        <v>9292769.699000001</v>
      </c>
      <c r="M9" s="158">
        <v>9101864</v>
      </c>
      <c r="O9" s="158"/>
    </row>
    <row r="10" spans="1:17" ht="12.75" customHeight="1">
      <c r="A10" s="95"/>
      <c r="B10" s="95" t="s">
        <v>377</v>
      </c>
      <c r="C10" s="548"/>
      <c r="D10" s="356">
        <v>10920521</v>
      </c>
      <c r="E10" s="489"/>
      <c r="F10" s="548"/>
      <c r="G10" s="158">
        <v>11550452</v>
      </c>
      <c r="H10" s="102"/>
      <c r="I10" s="158">
        <v>10899121.593</v>
      </c>
      <c r="K10" s="158">
        <v>10877296.449999997</v>
      </c>
      <c r="M10" s="158">
        <v>12248113</v>
      </c>
      <c r="O10" s="158"/>
    </row>
    <row r="11" spans="1:17" ht="12.75" customHeight="1">
      <c r="A11" s="95"/>
      <c r="B11" s="95" t="s">
        <v>378</v>
      </c>
      <c r="C11" s="548"/>
      <c r="D11" s="356">
        <v>105522</v>
      </c>
      <c r="E11" s="489"/>
      <c r="F11" s="548"/>
      <c r="G11" s="158">
        <v>74245</v>
      </c>
      <c r="H11" s="102"/>
      <c r="I11" s="158">
        <v>114744</v>
      </c>
      <c r="K11" s="158">
        <v>70270</v>
      </c>
      <c r="M11" s="158">
        <v>91222</v>
      </c>
      <c r="O11" s="158"/>
      <c r="Q11" s="89"/>
    </row>
    <row r="12" spans="1:17" ht="12.75" customHeight="1">
      <c r="A12" s="95" t="s">
        <v>379</v>
      </c>
      <c r="B12" s="95"/>
      <c r="C12" s="548"/>
      <c r="D12" s="549"/>
      <c r="E12" s="489"/>
      <c r="F12" s="548"/>
      <c r="G12" s="158"/>
      <c r="H12" s="102"/>
      <c r="I12" s="158"/>
      <c r="K12" s="158"/>
      <c r="M12" s="158"/>
      <c r="O12" s="111"/>
      <c r="Q12" s="89"/>
    </row>
    <row r="13" spans="1:17" ht="12.75" customHeight="1">
      <c r="A13" s="95"/>
      <c r="B13" s="95" t="s">
        <v>380</v>
      </c>
      <c r="C13" s="548"/>
      <c r="D13" s="356">
        <v>130153</v>
      </c>
      <c r="E13" s="489"/>
      <c r="F13" s="548"/>
      <c r="G13" s="158">
        <v>224756</v>
      </c>
      <c r="H13" s="102"/>
      <c r="I13" s="158">
        <v>262907.00000000006</v>
      </c>
      <c r="K13" s="158">
        <v>305534</v>
      </c>
      <c r="M13" s="158">
        <v>302640</v>
      </c>
      <c r="O13" s="158"/>
    </row>
    <row r="14" spans="1:17" ht="12.75" customHeight="1">
      <c r="A14" s="95"/>
      <c r="B14" s="95" t="s">
        <v>381</v>
      </c>
      <c r="C14" s="548"/>
      <c r="D14" s="356">
        <v>442</v>
      </c>
      <c r="E14" s="489"/>
      <c r="F14" s="548"/>
      <c r="G14" s="158">
        <v>667</v>
      </c>
      <c r="H14" s="102"/>
      <c r="I14" s="158">
        <v>335</v>
      </c>
      <c r="K14" s="158">
        <v>743</v>
      </c>
      <c r="M14" s="158">
        <v>286</v>
      </c>
      <c r="O14" s="158"/>
      <c r="Q14" s="89"/>
    </row>
    <row r="15" spans="1:17" ht="12.75" customHeight="1">
      <c r="A15" s="95" t="s">
        <v>382</v>
      </c>
      <c r="B15" s="95"/>
      <c r="C15" s="548"/>
      <c r="D15" s="356"/>
      <c r="E15" s="489"/>
      <c r="F15" s="548"/>
      <c r="G15" s="158"/>
      <c r="H15" s="102"/>
      <c r="I15" s="158"/>
      <c r="K15" s="158"/>
      <c r="M15" s="158"/>
      <c r="O15" s="111"/>
    </row>
    <row r="16" spans="1:17" ht="12.75" customHeight="1">
      <c r="A16" s="95"/>
      <c r="B16" s="95" t="s">
        <v>378</v>
      </c>
      <c r="C16" s="548"/>
      <c r="D16" s="356">
        <v>6302572</v>
      </c>
      <c r="E16" s="489"/>
      <c r="F16" s="548"/>
      <c r="G16" s="158">
        <v>5218659</v>
      </c>
      <c r="H16" s="102"/>
      <c r="I16" s="158">
        <v>5482774.4100000001</v>
      </c>
      <c r="K16" s="158">
        <v>6943732</v>
      </c>
      <c r="M16" s="158">
        <v>5277714</v>
      </c>
      <c r="O16" s="158"/>
    </row>
    <row r="17" spans="1:17" ht="12.75" customHeight="1">
      <c r="A17" s="95" t="s">
        <v>383</v>
      </c>
      <c r="B17" s="95"/>
      <c r="C17" s="548"/>
      <c r="D17" s="356"/>
      <c r="E17" s="489"/>
      <c r="F17" s="548"/>
      <c r="G17" s="158"/>
      <c r="H17" s="102"/>
      <c r="I17" s="158"/>
      <c r="K17" s="158"/>
      <c r="M17" s="158"/>
      <c r="O17" s="158"/>
    </row>
    <row r="18" spans="1:17" ht="12.75" customHeight="1">
      <c r="A18" s="95"/>
      <c r="B18" s="95" t="s">
        <v>384</v>
      </c>
      <c r="C18" s="548"/>
      <c r="D18" s="356">
        <v>529095</v>
      </c>
      <c r="E18" s="489"/>
      <c r="F18" s="548"/>
      <c r="G18" s="158">
        <v>457046</v>
      </c>
      <c r="H18" s="102"/>
      <c r="I18" s="158">
        <v>266721.67200000002</v>
      </c>
      <c r="K18" s="158">
        <v>144939</v>
      </c>
      <c r="M18" s="111">
        <v>0</v>
      </c>
      <c r="O18" s="195"/>
    </row>
    <row r="19" spans="1:17" ht="12.75" customHeight="1">
      <c r="A19" s="95"/>
      <c r="B19" s="95" t="s">
        <v>73</v>
      </c>
      <c r="C19" s="548"/>
      <c r="D19" s="195">
        <v>0</v>
      </c>
      <c r="E19" s="489"/>
      <c r="F19" s="548"/>
      <c r="G19" s="111">
        <v>0</v>
      </c>
      <c r="H19" s="102"/>
      <c r="I19" s="111">
        <v>0</v>
      </c>
      <c r="K19" s="111">
        <v>0</v>
      </c>
      <c r="M19" s="158">
        <v>32918</v>
      </c>
      <c r="O19" s="158"/>
    </row>
    <row r="20" spans="1:17" ht="12.75" customHeight="1">
      <c r="A20" s="95" t="s">
        <v>385</v>
      </c>
      <c r="C20" s="548"/>
      <c r="D20" s="550">
        <f>SUM(D9:D19)</f>
        <v>27452232</v>
      </c>
      <c r="E20" s="489"/>
      <c r="F20" s="548"/>
      <c r="G20" s="551">
        <f>SUM(G9:G19)</f>
        <v>26931976</v>
      </c>
      <c r="H20" s="102"/>
      <c r="I20" s="551">
        <f>SUM(I9:I19)</f>
        <v>26173048.565999996</v>
      </c>
      <c r="K20" s="551">
        <f>SUM(K9:K19)</f>
        <v>27635284.148999996</v>
      </c>
      <c r="M20" s="551">
        <f>SUM(M9:M19)</f>
        <v>27054757</v>
      </c>
      <c r="O20" s="158"/>
    </row>
    <row r="21" spans="1:17" ht="12.75" customHeight="1">
      <c r="A21" s="95" t="s">
        <v>386</v>
      </c>
      <c r="B21" s="95"/>
      <c r="C21" s="548"/>
      <c r="D21" s="146"/>
      <c r="E21" s="489"/>
      <c r="F21" s="548"/>
      <c r="G21" s="74"/>
      <c r="H21" s="102"/>
      <c r="I21" s="74"/>
      <c r="K21" s="74"/>
      <c r="M21" s="74"/>
      <c r="O21" s="74"/>
    </row>
    <row r="22" spans="1:17" ht="12.75" customHeight="1">
      <c r="A22" s="95"/>
      <c r="B22" s="95" t="s">
        <v>387</v>
      </c>
      <c r="C22" s="548"/>
      <c r="D22" s="201">
        <v>7441606</v>
      </c>
      <c r="E22" s="489"/>
      <c r="F22" s="548"/>
      <c r="G22" s="74">
        <v>7063165</v>
      </c>
      <c r="H22" s="102"/>
      <c r="I22" s="74">
        <v>6826029.7061000001</v>
      </c>
      <c r="K22" s="74">
        <v>6288402</v>
      </c>
      <c r="M22" s="74">
        <v>5419029</v>
      </c>
      <c r="O22" s="74"/>
    </row>
    <row r="23" spans="1:17" ht="12.75" customHeight="1">
      <c r="A23" s="95"/>
      <c r="B23" s="95" t="s">
        <v>388</v>
      </c>
      <c r="C23" s="548"/>
      <c r="D23" s="351">
        <v>380237</v>
      </c>
      <c r="E23" s="489"/>
      <c r="F23" s="548"/>
      <c r="G23" s="74">
        <v>453307</v>
      </c>
      <c r="H23" s="102"/>
      <c r="I23" s="147">
        <v>512914.92</v>
      </c>
      <c r="K23" s="147">
        <v>305746</v>
      </c>
      <c r="M23" s="74">
        <v>933161</v>
      </c>
      <c r="O23" s="74"/>
    </row>
    <row r="24" spans="1:17" ht="12.75" customHeight="1">
      <c r="A24" s="95" t="s">
        <v>389</v>
      </c>
      <c r="C24" s="548"/>
      <c r="D24" s="354">
        <f>SUM(D22:D23)</f>
        <v>7821843</v>
      </c>
      <c r="E24" s="489"/>
      <c r="F24" s="548"/>
      <c r="G24" s="155">
        <f>SUM(G22:G23)</f>
        <v>7516472</v>
      </c>
      <c r="H24" s="102"/>
      <c r="I24" s="155">
        <f>SUM(I22:I23)</f>
        <v>7338944.6261</v>
      </c>
      <c r="K24" s="155">
        <f>SUM(K22:K23)</f>
        <v>6594148</v>
      </c>
      <c r="M24" s="155">
        <f>SUM(M22:M23)</f>
        <v>6352190</v>
      </c>
      <c r="O24" s="74"/>
    </row>
    <row r="25" spans="1:17" ht="12.75" customHeight="1" thickBot="1">
      <c r="A25" s="95" t="s">
        <v>390</v>
      </c>
      <c r="B25" s="95"/>
      <c r="C25" s="548"/>
      <c r="D25" s="552">
        <f>D20+D24</f>
        <v>35274075</v>
      </c>
      <c r="E25" s="489"/>
      <c r="F25" s="548"/>
      <c r="G25" s="553">
        <f>G20+G24</f>
        <v>34448448</v>
      </c>
      <c r="H25" s="102"/>
      <c r="I25" s="553">
        <f>+I24+I20</f>
        <v>33511993.192099996</v>
      </c>
      <c r="K25" s="553">
        <f>+K24+K20</f>
        <v>34229432.148999996</v>
      </c>
      <c r="M25" s="553">
        <f>+M24+M20</f>
        <v>33406947</v>
      </c>
      <c r="O25" s="158"/>
    </row>
    <row r="26" spans="1:17" ht="12.75" customHeight="1" thickTop="1">
      <c r="B26" s="50"/>
      <c r="C26" s="218"/>
      <c r="D26" s="146"/>
      <c r="E26" s="489"/>
      <c r="F26" s="218"/>
      <c r="G26" s="74"/>
      <c r="H26" s="102"/>
      <c r="I26" s="74"/>
      <c r="K26" s="74"/>
      <c r="M26" s="74"/>
      <c r="O26" s="74"/>
    </row>
    <row r="27" spans="1:17" ht="12.75" customHeight="1">
      <c r="A27" s="37" t="s">
        <v>391</v>
      </c>
      <c r="D27" s="146"/>
      <c r="E27" s="531"/>
      <c r="G27" s="74"/>
      <c r="H27" s="175"/>
      <c r="I27" s="74"/>
      <c r="J27" s="22"/>
      <c r="K27" s="74"/>
      <c r="L27" s="22"/>
      <c r="M27" s="74"/>
      <c r="O27" s="74"/>
    </row>
    <row r="28" spans="1:17" ht="12.75" customHeight="1">
      <c r="A28" s="95" t="s">
        <v>392</v>
      </c>
      <c r="C28" s="548"/>
      <c r="D28" s="554">
        <v>27950491</v>
      </c>
      <c r="E28" s="489"/>
      <c r="F28" s="548"/>
      <c r="G28" s="296">
        <v>27584533</v>
      </c>
      <c r="H28" s="102"/>
      <c r="I28" s="296">
        <v>28087605</v>
      </c>
      <c r="K28" s="296">
        <v>28154136</v>
      </c>
      <c r="M28" s="296">
        <v>28210326</v>
      </c>
      <c r="O28" s="296"/>
    </row>
    <row r="29" spans="1:17" ht="12.75" customHeight="1">
      <c r="A29" s="95" t="s">
        <v>393</v>
      </c>
      <c r="C29" s="548"/>
      <c r="D29" s="554">
        <v>6340131</v>
      </c>
      <c r="E29" s="489"/>
      <c r="F29" s="548"/>
      <c r="G29" s="296">
        <v>5196010</v>
      </c>
      <c r="H29" s="102"/>
      <c r="I29" s="296">
        <v>3948542</v>
      </c>
      <c r="K29" s="296">
        <v>4294036</v>
      </c>
      <c r="M29" s="296">
        <v>3444460</v>
      </c>
      <c r="O29" s="296"/>
    </row>
    <row r="30" spans="1:17" ht="12.75" customHeight="1">
      <c r="A30" s="95" t="s">
        <v>394</v>
      </c>
      <c r="C30" s="548"/>
      <c r="D30" s="555">
        <f>+D31-D28-D29</f>
        <v>983453</v>
      </c>
      <c r="E30" s="489"/>
      <c r="F30" s="548"/>
      <c r="G30" s="556">
        <f>+G31-G28-G29</f>
        <v>1667905</v>
      </c>
      <c r="H30" s="102"/>
      <c r="I30" s="556">
        <f>+I31-I28-I29</f>
        <v>1475846.1920999959</v>
      </c>
      <c r="K30" s="556">
        <f>+K31-K28-K29</f>
        <v>1781260.1489999965</v>
      </c>
      <c r="M30" s="556">
        <f>+M31-M28-M29</f>
        <v>1752161</v>
      </c>
      <c r="O30" s="296"/>
      <c r="Q30" s="89"/>
    </row>
    <row r="31" spans="1:17" ht="12.75" customHeight="1" thickBot="1">
      <c r="A31" s="95" t="s">
        <v>395</v>
      </c>
      <c r="C31" s="548"/>
      <c r="D31" s="557">
        <f>+D25</f>
        <v>35274075</v>
      </c>
      <c r="E31" s="489"/>
      <c r="F31" s="548"/>
      <c r="G31" s="558">
        <f>+G25</f>
        <v>34448448</v>
      </c>
      <c r="H31" s="102"/>
      <c r="I31" s="558">
        <f>+I25</f>
        <v>33511993.192099996</v>
      </c>
      <c r="K31" s="558">
        <f>+K25</f>
        <v>34229432.148999996</v>
      </c>
      <c r="M31" s="558">
        <f>+M25</f>
        <v>33406947</v>
      </c>
      <c r="O31" s="296"/>
    </row>
    <row r="32" spans="1:17" ht="12.75" customHeight="1" thickTop="1">
      <c r="D32" s="214"/>
      <c r="E32" s="489"/>
      <c r="G32" s="124"/>
      <c r="H32" s="102"/>
      <c r="I32" s="124"/>
      <c r="K32" s="50"/>
      <c r="M32" s="50"/>
      <c r="O32" s="50"/>
    </row>
    <row r="33" spans="1:16" ht="12.75" customHeight="1">
      <c r="A33" s="37" t="s">
        <v>396</v>
      </c>
      <c r="D33" s="214"/>
      <c r="E33" s="531"/>
      <c r="G33" s="124"/>
      <c r="H33" s="175"/>
      <c r="I33" s="124"/>
      <c r="J33" s="22"/>
      <c r="K33" s="50"/>
      <c r="L33" s="22"/>
      <c r="M33" s="50"/>
      <c r="O33" s="50"/>
      <c r="P33" s="559"/>
    </row>
    <row r="34" spans="1:16" ht="12.75" customHeight="1">
      <c r="A34" s="95" t="s">
        <v>397</v>
      </c>
      <c r="C34" s="548"/>
      <c r="D34" s="496">
        <v>0.26800000000000002</v>
      </c>
      <c r="E34" s="531"/>
      <c r="F34" s="548"/>
      <c r="G34" s="408">
        <v>0.27200000000000002</v>
      </c>
      <c r="H34" s="102"/>
      <c r="I34" s="408">
        <f>(I9/I25)</f>
        <v>0.27293049501920258</v>
      </c>
      <c r="K34" s="408">
        <f>(K9/K25)</f>
        <v>0.271484775398808</v>
      </c>
      <c r="M34" s="408">
        <f>(M9/M25)</f>
        <v>0.27245422935534935</v>
      </c>
      <c r="N34" s="84"/>
      <c r="O34" s="408"/>
    </row>
    <row r="35" spans="1:16" ht="12.75" customHeight="1">
      <c r="A35" s="95" t="s">
        <v>377</v>
      </c>
      <c r="C35" s="548"/>
      <c r="D35" s="496">
        <v>0.31</v>
      </c>
      <c r="E35" s="489"/>
      <c r="F35" s="548"/>
      <c r="G35" s="408">
        <v>0.33500000000000002</v>
      </c>
      <c r="H35" s="102"/>
      <c r="I35" s="408">
        <f>(I10/I25)</f>
        <v>0.32523047884747491</v>
      </c>
      <c r="K35" s="408">
        <f>(K10/K25)</f>
        <v>0.31777612911167663</v>
      </c>
      <c r="M35" s="408">
        <f>(M10/M25)</f>
        <v>0.3666337124431035</v>
      </c>
      <c r="N35" s="84"/>
      <c r="O35" s="408"/>
    </row>
    <row r="36" spans="1:16" ht="12.75" customHeight="1">
      <c r="A36" s="95" t="s">
        <v>398</v>
      </c>
      <c r="C36" s="548"/>
      <c r="D36" s="496">
        <v>0.185</v>
      </c>
      <c r="E36" s="489"/>
      <c r="F36" s="548"/>
      <c r="G36" s="408">
        <v>0.16200000000000001</v>
      </c>
      <c r="H36" s="102"/>
      <c r="I36" s="408">
        <f>(I11+I13+I14+I16)/I25</f>
        <v>0.17488546194207261</v>
      </c>
      <c r="K36" s="408">
        <f>(K11+K13+K14+K16)/K25</f>
        <v>0.21385920070584227</v>
      </c>
      <c r="M36" s="408">
        <f>(M11+M13+M16)/M25</f>
        <v>0.16977235303782773</v>
      </c>
      <c r="N36" s="84"/>
      <c r="O36" s="408"/>
    </row>
    <row r="37" spans="1:16" ht="12.75" customHeight="1">
      <c r="A37" s="95" t="s">
        <v>383</v>
      </c>
      <c r="C37" s="548"/>
      <c r="D37" s="496">
        <v>1.4999999999999999E-2</v>
      </c>
      <c r="E37" s="489"/>
      <c r="F37" s="548"/>
      <c r="G37" s="408">
        <v>1.2999999999999999E-2</v>
      </c>
      <c r="H37" s="102"/>
      <c r="I37" s="408">
        <f>I18/I25</f>
        <v>7.9589915905949778E-3</v>
      </c>
      <c r="K37" s="408">
        <f>K18/K25</f>
        <v>4.2343384304210363E-3</v>
      </c>
      <c r="M37" s="408">
        <f>M19/M25</f>
        <v>9.8536391248203563E-4</v>
      </c>
      <c r="N37" s="84"/>
      <c r="O37" s="50"/>
    </row>
    <row r="38" spans="1:16" ht="12.75" customHeight="1">
      <c r="A38" s="95" t="s">
        <v>399</v>
      </c>
      <c r="C38" s="548"/>
      <c r="D38" s="501">
        <v>0.222</v>
      </c>
      <c r="E38" s="489"/>
      <c r="F38" s="548"/>
      <c r="G38" s="408">
        <v>0.218</v>
      </c>
      <c r="H38" s="102"/>
      <c r="I38" s="503">
        <f>I24/I25</f>
        <v>0.21899457260065505</v>
      </c>
      <c r="K38" s="503">
        <f>K24/K25</f>
        <v>0.19264555635325217</v>
      </c>
      <c r="M38" s="503">
        <f>(M24/M25)</f>
        <v>0.19014578015764205</v>
      </c>
      <c r="N38" s="84"/>
      <c r="O38" s="408"/>
    </row>
    <row r="39" spans="1:16" ht="12.75" customHeight="1" thickBot="1">
      <c r="A39" s="95" t="s">
        <v>400</v>
      </c>
      <c r="D39" s="560">
        <f>SUM(D34:D38)</f>
        <v>1.0000000000000002</v>
      </c>
      <c r="E39" s="531"/>
      <c r="G39" s="561">
        <f>SUM(G34:G38)</f>
        <v>1</v>
      </c>
      <c r="H39" s="102"/>
      <c r="I39" s="561">
        <f>SUM(I34:I38)</f>
        <v>1.0000000000000002</v>
      </c>
      <c r="K39" s="561">
        <f>SUM(K34:K38)</f>
        <v>1</v>
      </c>
      <c r="M39" s="561">
        <f>SUM(M34:M38)</f>
        <v>0.99999143890640474</v>
      </c>
      <c r="O39" s="407"/>
    </row>
    <row r="40" spans="1:16" ht="12.75" customHeight="1" thickTop="1">
      <c r="H40" s="102"/>
      <c r="I40" s="66"/>
    </row>
    <row r="41" spans="1:16" ht="12.75" customHeight="1">
      <c r="A41" s="138" t="s">
        <v>178</v>
      </c>
      <c r="B41" s="138" t="s">
        <v>401</v>
      </c>
      <c r="C41" s="562"/>
      <c r="D41" s="563"/>
      <c r="E41" s="548"/>
      <c r="F41" s="562"/>
      <c r="G41" s="564"/>
      <c r="H41" s="548"/>
      <c r="I41" s="564"/>
      <c r="J41" s="95"/>
      <c r="K41" s="564"/>
      <c r="L41" s="95"/>
      <c r="M41" s="564"/>
      <c r="N41" s="95"/>
      <c r="O41" s="564"/>
    </row>
    <row r="42" spans="1:16" ht="12.75" customHeight="1">
      <c r="A42" s="138"/>
      <c r="B42" s="565"/>
      <c r="C42" s="562"/>
      <c r="D42" s="566"/>
      <c r="F42" s="562"/>
      <c r="G42" s="462"/>
      <c r="H42" s="102"/>
      <c r="I42" s="462"/>
      <c r="K42" s="567"/>
      <c r="M42" s="567"/>
      <c r="O42" s="567"/>
    </row>
    <row r="43" spans="1:16" ht="12.75" customHeight="1">
      <c r="A43" s="56" t="s">
        <v>402</v>
      </c>
      <c r="B43" s="18"/>
      <c r="C43" s="209"/>
      <c r="D43" s="161"/>
      <c r="E43" s="209"/>
      <c r="F43" s="209"/>
      <c r="G43" s="273"/>
      <c r="H43" s="209"/>
      <c r="I43" s="18"/>
      <c r="J43" s="18"/>
      <c r="K43" s="18"/>
      <c r="L43" s="18"/>
      <c r="M43" s="18"/>
      <c r="N43" s="208"/>
      <c r="O43" s="208"/>
    </row>
    <row r="44" spans="1:16" ht="12.75" customHeight="1">
      <c r="A44" s="57" t="s">
        <v>2</v>
      </c>
      <c r="D44" s="22"/>
      <c r="H44" s="102"/>
      <c r="I44" s="66"/>
    </row>
    <row r="45" spans="1:16" ht="12.75" customHeight="1">
      <c r="A45" s="27" t="s">
        <v>161</v>
      </c>
      <c r="B45" s="22"/>
      <c r="C45" s="175"/>
      <c r="D45" s="373">
        <v>2015</v>
      </c>
      <c r="E45" s="489"/>
      <c r="G45" s="244">
        <v>2014</v>
      </c>
      <c r="H45" s="102"/>
      <c r="I45" s="244">
        <v>2013</v>
      </c>
      <c r="K45" s="245">
        <v>2012</v>
      </c>
      <c r="M45" s="245">
        <v>2011</v>
      </c>
      <c r="O45" s="141"/>
    </row>
    <row r="46" spans="1:16" ht="12.75" customHeight="1">
      <c r="D46" s="22"/>
      <c r="E46" s="489"/>
      <c r="H46" s="102"/>
      <c r="I46" s="66"/>
    </row>
    <row r="47" spans="1:16" ht="12.75" customHeight="1">
      <c r="A47" s="889" t="s">
        <v>403</v>
      </c>
      <c r="B47" s="889"/>
      <c r="C47" s="568"/>
      <c r="D47" s="61">
        <f>G52</f>
        <v>6925</v>
      </c>
      <c r="E47" s="489"/>
      <c r="F47" s="568"/>
      <c r="G47" s="211">
        <v>20755</v>
      </c>
      <c r="H47" s="102"/>
      <c r="I47" s="211">
        <v>72692</v>
      </c>
      <c r="K47" s="211">
        <v>27549</v>
      </c>
      <c r="M47" s="211">
        <v>-57977</v>
      </c>
      <c r="O47" s="211"/>
    </row>
    <row r="48" spans="1:16" ht="12.75" customHeight="1">
      <c r="A48" s="889" t="s">
        <v>404</v>
      </c>
      <c r="B48" s="889"/>
      <c r="C48" s="568"/>
      <c r="D48" s="569">
        <v>-14774</v>
      </c>
      <c r="E48" s="489"/>
      <c r="F48" s="568"/>
      <c r="G48" s="233">
        <v>26559</v>
      </c>
      <c r="H48" s="102"/>
      <c r="I48" s="233">
        <v>-82974</v>
      </c>
      <c r="K48" s="233">
        <v>-74557</v>
      </c>
      <c r="M48" s="233">
        <v>-69518</v>
      </c>
      <c r="O48" s="158"/>
    </row>
    <row r="49" spans="1:15" ht="12.75" customHeight="1">
      <c r="A49" s="891" t="s">
        <v>405</v>
      </c>
      <c r="B49" s="891"/>
      <c r="C49" s="570"/>
      <c r="D49" s="195">
        <v>0</v>
      </c>
      <c r="E49" s="489"/>
      <c r="F49" s="570"/>
      <c r="G49" s="111">
        <v>0</v>
      </c>
      <c r="H49" s="102"/>
      <c r="I49" s="111">
        <v>0</v>
      </c>
      <c r="K49" s="111">
        <v>0</v>
      </c>
      <c r="M49" s="111">
        <v>0</v>
      </c>
      <c r="O49" s="111"/>
    </row>
    <row r="50" spans="1:15" ht="12.75" customHeight="1">
      <c r="A50" s="891" t="s">
        <v>406</v>
      </c>
      <c r="B50" s="891"/>
      <c r="C50" s="570"/>
      <c r="D50" s="195">
        <v>-223</v>
      </c>
      <c r="E50" s="489"/>
      <c r="F50" s="570"/>
      <c r="G50" s="111">
        <v>0</v>
      </c>
      <c r="H50" s="102"/>
      <c r="I50" s="111">
        <v>0</v>
      </c>
      <c r="K50" s="111">
        <v>0</v>
      </c>
      <c r="M50" s="111">
        <v>-113</v>
      </c>
      <c r="O50" s="111"/>
    </row>
    <row r="51" spans="1:15" ht="12.75" customHeight="1">
      <c r="A51" s="891" t="s">
        <v>407</v>
      </c>
      <c r="B51" s="891"/>
      <c r="C51" s="570"/>
      <c r="D51" s="337">
        <v>-1617</v>
      </c>
      <c r="E51" s="489"/>
      <c r="F51" s="570"/>
      <c r="G51" s="202">
        <v>-40389</v>
      </c>
      <c r="H51" s="102"/>
      <c r="I51" s="202">
        <v>31037</v>
      </c>
      <c r="K51" s="202">
        <v>119700</v>
      </c>
      <c r="M51" s="202">
        <v>155157</v>
      </c>
      <c r="O51" s="158"/>
    </row>
    <row r="52" spans="1:15" ht="13.5" thickBot="1">
      <c r="A52" s="889" t="s">
        <v>408</v>
      </c>
      <c r="B52" s="889"/>
      <c r="C52" s="568"/>
      <c r="D52" s="571">
        <f>SUM(D47:D51)</f>
        <v>-9689</v>
      </c>
      <c r="E52" s="489"/>
      <c r="F52" s="568"/>
      <c r="G52" s="572">
        <f>SUM(G47:G51)</f>
        <v>6925</v>
      </c>
      <c r="H52" s="102"/>
      <c r="I52" s="572">
        <f>SUM(I47:I51)</f>
        <v>20755</v>
      </c>
      <c r="K52" s="572">
        <f>SUM(K47:K51)</f>
        <v>72692</v>
      </c>
      <c r="M52" s="572">
        <f>SUM(M47:M51)</f>
        <v>27549</v>
      </c>
      <c r="O52" s="211"/>
    </row>
    <row r="53" spans="1:15" ht="13.5" thickTop="1">
      <c r="D53" s="22"/>
    </row>
    <row r="55" spans="1:15">
      <c r="D55" s="573"/>
      <c r="G55" s="246"/>
      <c r="I55" s="38"/>
      <c r="K55" s="38"/>
      <c r="M55" s="38"/>
    </row>
  </sheetData>
  <mergeCells count="6">
    <mergeCell ref="A52:B52"/>
    <mergeCell ref="A47:B47"/>
    <mergeCell ref="A48:B48"/>
    <mergeCell ref="A49:B49"/>
    <mergeCell ref="A50:B50"/>
    <mergeCell ref="A51:B51"/>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WhiteSpace="0" zoomScaleNormal="100" zoomScaleSheetLayoutView="100" zoomScalePageLayoutView="75" workbookViewId="0"/>
  </sheetViews>
  <sheetFormatPr defaultColWidth="6.7109375" defaultRowHeight="12.75"/>
  <cols>
    <col min="1" max="1" width="3.7109375" style="7" customWidth="1"/>
    <col min="2" max="2" width="55.7109375" style="7" customWidth="1"/>
    <col min="3" max="3" width="22.7109375" style="7" bestFit="1" customWidth="1"/>
    <col min="4" max="4" width="2.7109375" style="7" customWidth="1"/>
    <col min="5" max="5" width="15.7109375" style="7" customWidth="1"/>
    <col min="6" max="7" width="1.7109375" style="7" customWidth="1"/>
    <col min="8" max="8" width="15.7109375" style="7" customWidth="1"/>
    <col min="9" max="9" width="2.7109375" style="7" customWidth="1"/>
    <col min="10" max="10" width="15.7109375" style="7" customWidth="1"/>
    <col min="11" max="12" width="1.7109375" style="7" customWidth="1"/>
    <col min="13" max="13" width="15.7109375" style="7" customWidth="1"/>
    <col min="14" max="14" width="2.7109375" style="7" customWidth="1"/>
    <col min="15" max="15" width="15.7109375" style="7" customWidth="1"/>
    <col min="16" max="16" width="6.7109375" style="7"/>
    <col min="17" max="17" width="6.7109375" style="7" customWidth="1"/>
    <col min="18" max="16384" width="6.7109375" style="7"/>
  </cols>
  <sheetData>
    <row r="1" spans="1:17" ht="12.75" customHeight="1">
      <c r="A1" s="14" t="s">
        <v>409</v>
      </c>
      <c r="B1" s="18"/>
      <c r="C1" s="18"/>
      <c r="D1" s="18"/>
      <c r="E1" s="18"/>
      <c r="F1" s="18"/>
      <c r="G1" s="18"/>
      <c r="H1" s="18"/>
      <c r="I1" s="18"/>
      <c r="J1" s="18"/>
      <c r="K1" s="18"/>
      <c r="L1" s="18"/>
      <c r="M1" s="18"/>
      <c r="N1" s="18"/>
      <c r="O1" s="18"/>
      <c r="P1" s="298"/>
      <c r="Q1" s="298"/>
    </row>
    <row r="2" spans="1:17" ht="12.75" customHeight="1">
      <c r="A2" s="21" t="s">
        <v>410</v>
      </c>
      <c r="C2" s="574"/>
    </row>
    <row r="3" spans="1:17" s="44" customFormat="1" ht="25.5" customHeight="1">
      <c r="A3" s="27" t="s">
        <v>411</v>
      </c>
      <c r="B3" s="66"/>
      <c r="C3" s="575" t="s">
        <v>412</v>
      </c>
      <c r="D3" s="22"/>
      <c r="E3" s="576" t="s">
        <v>413</v>
      </c>
      <c r="F3" s="30"/>
      <c r="G3" s="30"/>
      <c r="H3" s="576" t="s">
        <v>414</v>
      </c>
      <c r="I3" s="30"/>
      <c r="J3" s="576" t="s">
        <v>415</v>
      </c>
      <c r="K3" s="577"/>
      <c r="L3" s="578"/>
      <c r="M3" s="892" t="s">
        <v>416</v>
      </c>
      <c r="N3" s="892"/>
      <c r="O3" s="892"/>
      <c r="P3" s="892"/>
      <c r="Q3" s="892"/>
    </row>
    <row r="4" spans="1:17" ht="12.75" customHeight="1">
      <c r="L4" s="579"/>
    </row>
    <row r="5" spans="1:17" ht="12.75" customHeight="1">
      <c r="A5" s="37" t="s">
        <v>417</v>
      </c>
      <c r="L5" s="579"/>
      <c r="M5" s="66" t="s">
        <v>418</v>
      </c>
      <c r="Q5" s="567">
        <v>0.29099999999999998</v>
      </c>
    </row>
    <row r="6" spans="1:17" ht="12.75" customHeight="1">
      <c r="B6" s="7" t="s">
        <v>419</v>
      </c>
      <c r="C6" s="7" t="s">
        <v>420</v>
      </c>
      <c r="E6" s="580">
        <v>0.29099999999999998</v>
      </c>
      <c r="F6" s="581"/>
      <c r="G6" s="581"/>
      <c r="H6" s="582">
        <v>3</v>
      </c>
      <c r="I6" s="582"/>
      <c r="J6" s="583">
        <v>1146</v>
      </c>
      <c r="L6" s="579"/>
      <c r="M6" s="95" t="s">
        <v>421</v>
      </c>
      <c r="N6" s="95"/>
      <c r="O6" s="95"/>
      <c r="Q6" s="567">
        <v>0.17499999999999999</v>
      </c>
    </row>
    <row r="7" spans="1:17" ht="12.75" customHeight="1">
      <c r="E7" s="580"/>
      <c r="F7" s="584"/>
      <c r="G7" s="584"/>
      <c r="H7" s="585"/>
      <c r="I7" s="585"/>
      <c r="J7" s="585"/>
      <c r="L7" s="579"/>
      <c r="M7" s="7" t="s">
        <v>422</v>
      </c>
      <c r="N7" s="408"/>
      <c r="Q7" s="567">
        <v>0.158</v>
      </c>
    </row>
    <row r="8" spans="1:17" ht="12.75" customHeight="1">
      <c r="A8" s="37" t="s">
        <v>423</v>
      </c>
      <c r="E8" s="580"/>
      <c r="F8" s="584"/>
      <c r="G8" s="584"/>
      <c r="H8" s="585"/>
      <c r="I8" s="585"/>
      <c r="J8" s="585"/>
      <c r="L8" s="579"/>
      <c r="M8" s="7" t="s">
        <v>424</v>
      </c>
      <c r="N8" s="408"/>
      <c r="Q8" s="567">
        <v>0.158</v>
      </c>
    </row>
    <row r="9" spans="1:17" ht="12.75" customHeight="1">
      <c r="B9" s="66" t="s">
        <v>425</v>
      </c>
      <c r="C9" s="7" t="s">
        <v>426</v>
      </c>
      <c r="E9" s="586">
        <v>0.63</v>
      </c>
      <c r="F9" s="581"/>
      <c r="G9" s="581"/>
      <c r="H9" s="582">
        <v>2</v>
      </c>
      <c r="I9" s="582"/>
      <c r="J9" s="585">
        <v>970</v>
      </c>
      <c r="L9" s="579"/>
      <c r="M9" s="7" t="s">
        <v>427</v>
      </c>
      <c r="N9" s="587"/>
      <c r="Q9" s="567">
        <v>0.10199999999999999</v>
      </c>
    </row>
    <row r="10" spans="1:17" ht="12.75" customHeight="1">
      <c r="B10" s="66" t="s">
        <v>721</v>
      </c>
      <c r="C10" s="7" t="s">
        <v>428</v>
      </c>
      <c r="E10" s="586">
        <v>1</v>
      </c>
      <c r="F10" s="847"/>
      <c r="G10" s="581"/>
      <c r="H10" s="582">
        <v>3</v>
      </c>
      <c r="I10" s="582"/>
      <c r="J10" s="585">
        <v>387</v>
      </c>
      <c r="L10" s="579"/>
      <c r="M10" s="7" t="s">
        <v>429</v>
      </c>
      <c r="N10" s="587"/>
      <c r="Q10" s="567">
        <v>5.8999999999999997E-2</v>
      </c>
    </row>
    <row r="11" spans="1:17" ht="12.75" customHeight="1">
      <c r="B11" s="7" t="s">
        <v>430</v>
      </c>
      <c r="C11" s="7" t="s">
        <v>431</v>
      </c>
      <c r="E11" s="586">
        <v>0.14000000000000001</v>
      </c>
      <c r="F11" s="581"/>
      <c r="G11" s="581"/>
      <c r="H11" s="582">
        <v>3</v>
      </c>
      <c r="I11" s="582"/>
      <c r="J11" s="583">
        <v>315</v>
      </c>
      <c r="L11" s="579"/>
      <c r="M11" s="7" t="s">
        <v>432</v>
      </c>
      <c r="N11" s="587"/>
      <c r="Q11" s="567">
        <v>5.7000000000000002E-2</v>
      </c>
    </row>
    <row r="12" spans="1:17" ht="12.75" customHeight="1">
      <c r="E12" s="586"/>
      <c r="F12" s="585"/>
      <c r="G12" s="585"/>
      <c r="H12" s="582"/>
      <c r="I12" s="582"/>
      <c r="J12" s="583">
        <f>SUM(J9:J11)</f>
        <v>1672</v>
      </c>
      <c r="L12" s="579"/>
    </row>
    <row r="13" spans="1:17" ht="12.75" customHeight="1">
      <c r="A13" s="37" t="s">
        <v>433</v>
      </c>
      <c r="E13" s="586"/>
      <c r="F13" s="585"/>
      <c r="G13" s="585"/>
      <c r="H13" s="585"/>
      <c r="I13" s="585"/>
      <c r="J13" s="585"/>
      <c r="L13" s="579"/>
      <c r="M13" s="893" t="s">
        <v>434</v>
      </c>
      <c r="N13" s="893"/>
      <c r="O13" s="893"/>
      <c r="P13" s="893"/>
      <c r="Q13" s="893"/>
    </row>
    <row r="14" spans="1:17" ht="12.75" customHeight="1">
      <c r="B14" s="7" t="s">
        <v>435</v>
      </c>
      <c r="C14" s="7" t="s">
        <v>436</v>
      </c>
      <c r="E14" s="586">
        <v>1</v>
      </c>
      <c r="F14" s="581"/>
      <c r="G14" s="581"/>
      <c r="H14" s="585">
        <v>2</v>
      </c>
      <c r="I14" s="585"/>
      <c r="J14" s="583">
        <v>220</v>
      </c>
      <c r="L14" s="579"/>
      <c r="M14" s="893"/>
      <c r="N14" s="893"/>
      <c r="O14" s="893"/>
      <c r="P14" s="893"/>
      <c r="Q14" s="893"/>
    </row>
    <row r="15" spans="1:17" ht="12.75" customHeight="1">
      <c r="E15" s="586"/>
      <c r="F15" s="581"/>
      <c r="G15" s="581"/>
      <c r="H15" s="585"/>
      <c r="I15" s="585"/>
      <c r="J15" s="585"/>
      <c r="L15" s="579"/>
      <c r="M15" s="588"/>
      <c r="N15" s="588"/>
      <c r="O15" s="588"/>
      <c r="P15" s="588"/>
      <c r="Q15" s="588"/>
    </row>
    <row r="16" spans="1:17" ht="12.75" customHeight="1">
      <c r="A16" s="37" t="s">
        <v>437</v>
      </c>
      <c r="E16" s="586"/>
      <c r="F16" s="585"/>
      <c r="G16" s="585"/>
      <c r="H16" s="585"/>
      <c r="I16" s="585"/>
      <c r="J16" s="585"/>
      <c r="L16" s="579"/>
      <c r="M16" s="66" t="s">
        <v>418</v>
      </c>
      <c r="N16" s="587"/>
      <c r="Q16" s="589">
        <v>0.63</v>
      </c>
    </row>
    <row r="17" spans="1:17" ht="12.75" customHeight="1">
      <c r="B17" s="7" t="s">
        <v>438</v>
      </c>
      <c r="C17" s="7" t="s">
        <v>439</v>
      </c>
      <c r="E17" s="586">
        <v>1</v>
      </c>
      <c r="F17" s="585"/>
      <c r="G17" s="585"/>
      <c r="H17" s="585">
        <v>10</v>
      </c>
      <c r="I17" s="585"/>
      <c r="J17" s="585">
        <v>420</v>
      </c>
      <c r="L17" s="579"/>
      <c r="M17" s="7" t="s">
        <v>440</v>
      </c>
      <c r="N17" s="587"/>
      <c r="Q17" s="589">
        <v>0.13</v>
      </c>
    </row>
    <row r="18" spans="1:17" ht="12.75" customHeight="1">
      <c r="B18" s="7" t="s">
        <v>441</v>
      </c>
      <c r="C18" s="7" t="s">
        <v>442</v>
      </c>
      <c r="E18" s="586">
        <v>1</v>
      </c>
      <c r="F18" s="581"/>
      <c r="G18" s="581"/>
      <c r="H18" s="585">
        <v>6</v>
      </c>
      <c r="I18" s="585"/>
      <c r="J18" s="585">
        <v>243</v>
      </c>
      <c r="L18" s="579"/>
      <c r="M18" s="7" t="s">
        <v>421</v>
      </c>
      <c r="N18" s="587"/>
      <c r="Q18" s="589">
        <v>0.1</v>
      </c>
    </row>
    <row r="19" spans="1:17" ht="12.75" customHeight="1">
      <c r="B19" s="7" t="s">
        <v>443</v>
      </c>
      <c r="C19" s="7" t="s">
        <v>444</v>
      </c>
      <c r="E19" s="586">
        <v>1</v>
      </c>
      <c r="F19" s="581"/>
      <c r="G19" s="581"/>
      <c r="H19" s="585">
        <v>2</v>
      </c>
      <c r="I19" s="585"/>
      <c r="J19" s="585">
        <v>110</v>
      </c>
      <c r="L19" s="579"/>
      <c r="M19" s="7" t="s">
        <v>445</v>
      </c>
      <c r="N19" s="587"/>
      <c r="Q19" s="589">
        <v>7.0000000000000007E-2</v>
      </c>
    </row>
    <row r="20" spans="1:17" ht="12.75" customHeight="1">
      <c r="B20" s="7" t="s">
        <v>435</v>
      </c>
      <c r="C20" s="7" t="s">
        <v>436</v>
      </c>
      <c r="E20" s="586">
        <v>1</v>
      </c>
      <c r="F20" s="581"/>
      <c r="G20" s="581"/>
      <c r="H20" s="585">
        <v>2</v>
      </c>
      <c r="I20" s="585"/>
      <c r="J20" s="585">
        <v>110</v>
      </c>
      <c r="L20" s="579"/>
      <c r="M20" s="7" t="s">
        <v>422</v>
      </c>
      <c r="N20" s="587"/>
      <c r="Q20" s="589">
        <v>7.0000000000000007E-2</v>
      </c>
    </row>
    <row r="21" spans="1:17" ht="12.75" customHeight="1">
      <c r="B21" s="7" t="s">
        <v>446</v>
      </c>
      <c r="C21" s="7" t="s">
        <v>447</v>
      </c>
      <c r="E21" s="586">
        <v>1</v>
      </c>
      <c r="F21" s="581"/>
      <c r="G21" s="581"/>
      <c r="H21" s="585">
        <v>3</v>
      </c>
      <c r="I21" s="585"/>
      <c r="J21" s="585">
        <v>189</v>
      </c>
      <c r="L21" s="579"/>
    </row>
    <row r="22" spans="1:17" ht="12.75" customHeight="1">
      <c r="B22" s="7" t="s">
        <v>448</v>
      </c>
      <c r="C22" s="7" t="s">
        <v>449</v>
      </c>
      <c r="E22" s="586">
        <v>1</v>
      </c>
      <c r="F22" s="581"/>
      <c r="G22" s="581"/>
      <c r="H22" s="585">
        <v>1</v>
      </c>
      <c r="I22" s="585"/>
      <c r="J22" s="585">
        <v>16</v>
      </c>
      <c r="L22" s="579"/>
      <c r="M22" s="893" t="s">
        <v>450</v>
      </c>
      <c r="N22" s="894"/>
      <c r="O22" s="894"/>
      <c r="P22" s="894"/>
      <c r="Q22" s="894"/>
    </row>
    <row r="23" spans="1:17" ht="12.75" customHeight="1">
      <c r="E23" s="586"/>
      <c r="F23" s="585"/>
      <c r="G23" s="585"/>
      <c r="H23" s="585"/>
      <c r="I23" s="585"/>
      <c r="J23" s="590">
        <f>SUM(J17:J22)</f>
        <v>1088</v>
      </c>
      <c r="L23" s="579"/>
      <c r="M23" s="895"/>
      <c r="N23" s="895"/>
      <c r="O23" s="895"/>
      <c r="P23" s="895"/>
      <c r="Q23" s="895"/>
    </row>
    <row r="24" spans="1:17" ht="12.75" customHeight="1">
      <c r="A24" s="37" t="s">
        <v>451</v>
      </c>
      <c r="E24" s="586"/>
      <c r="F24" s="585"/>
      <c r="G24" s="585"/>
      <c r="H24" s="585"/>
      <c r="I24" s="585"/>
      <c r="J24" s="585"/>
      <c r="L24" s="579"/>
      <c r="N24" s="587"/>
    </row>
    <row r="25" spans="1:17" ht="12.75" customHeight="1">
      <c r="B25" s="7" t="s">
        <v>452</v>
      </c>
      <c r="C25" s="7" t="s">
        <v>453</v>
      </c>
      <c r="E25" s="586">
        <v>1</v>
      </c>
      <c r="F25" s="581"/>
      <c r="G25" s="581"/>
      <c r="H25" s="585">
        <v>2</v>
      </c>
      <c r="I25" s="585"/>
      <c r="J25" s="585">
        <v>984</v>
      </c>
      <c r="L25" s="579"/>
      <c r="M25" s="7" t="s">
        <v>454</v>
      </c>
      <c r="N25" s="587"/>
      <c r="Q25" s="567">
        <v>0.24299999999999999</v>
      </c>
    </row>
    <row r="26" spans="1:17" ht="12.75" customHeight="1">
      <c r="B26" s="7" t="s">
        <v>455</v>
      </c>
      <c r="C26" s="7" t="s">
        <v>456</v>
      </c>
      <c r="E26" s="586">
        <v>1</v>
      </c>
      <c r="F26" s="581"/>
      <c r="G26" s="581"/>
      <c r="H26" s="585">
        <v>5</v>
      </c>
      <c r="I26" s="585"/>
      <c r="J26" s="585">
        <v>887</v>
      </c>
      <c r="L26" s="579"/>
      <c r="M26" s="66" t="s">
        <v>457</v>
      </c>
      <c r="N26" s="587"/>
      <c r="Q26" s="567">
        <v>0.217</v>
      </c>
    </row>
    <row r="27" spans="1:17" ht="12.75" customHeight="1">
      <c r="E27" s="586"/>
      <c r="F27" s="585"/>
      <c r="G27" s="585"/>
      <c r="H27" s="585"/>
      <c r="I27" s="585"/>
      <c r="J27" s="590">
        <f>SUM(J25:J26)</f>
        <v>1871</v>
      </c>
      <c r="L27" s="579"/>
      <c r="M27" s="7" t="s">
        <v>432</v>
      </c>
      <c r="N27" s="587"/>
      <c r="Q27" s="567">
        <v>0.21199999999999999</v>
      </c>
    </row>
    <row r="28" spans="1:17" ht="12.75" customHeight="1">
      <c r="A28" s="37" t="s">
        <v>458</v>
      </c>
      <c r="E28" s="584"/>
      <c r="F28" s="584"/>
      <c r="G28" s="584"/>
      <c r="H28" s="584"/>
      <c r="I28" s="584"/>
      <c r="J28" s="584"/>
      <c r="L28" s="579"/>
      <c r="M28" s="7" t="s">
        <v>459</v>
      </c>
      <c r="N28" s="587"/>
      <c r="Q28" s="567">
        <v>0.14000000000000001</v>
      </c>
    </row>
    <row r="29" spans="1:17" ht="12.75" customHeight="1">
      <c r="A29" s="22"/>
      <c r="B29" s="66" t="s">
        <v>724</v>
      </c>
      <c r="C29" s="7" t="s">
        <v>460</v>
      </c>
      <c r="E29" s="586">
        <v>1</v>
      </c>
      <c r="F29" s="581"/>
      <c r="G29" s="581"/>
      <c r="H29" s="585">
        <v>1</v>
      </c>
      <c r="I29" s="585"/>
      <c r="J29" s="585">
        <v>30</v>
      </c>
      <c r="L29" s="579"/>
      <c r="M29" s="7" t="s">
        <v>461</v>
      </c>
      <c r="N29" s="587"/>
      <c r="Q29" s="567">
        <v>0.113</v>
      </c>
    </row>
    <row r="30" spans="1:17" ht="12.75" customHeight="1">
      <c r="A30" s="22"/>
      <c r="B30" s="66" t="s">
        <v>462</v>
      </c>
      <c r="C30" s="7" t="s">
        <v>442</v>
      </c>
      <c r="E30" s="586">
        <v>1</v>
      </c>
      <c r="F30" s="581"/>
      <c r="G30" s="581"/>
      <c r="H30" s="585">
        <v>1</v>
      </c>
      <c r="I30" s="585"/>
      <c r="J30" s="585">
        <v>35</v>
      </c>
      <c r="L30" s="579"/>
      <c r="M30" s="7" t="s">
        <v>445</v>
      </c>
      <c r="N30" s="587"/>
      <c r="Q30" s="567">
        <v>7.4999999999999997E-2</v>
      </c>
    </row>
    <row r="31" spans="1:17" ht="12.75" customHeight="1">
      <c r="B31" s="7" t="s">
        <v>463</v>
      </c>
      <c r="C31" s="7" t="s">
        <v>464</v>
      </c>
      <c r="E31" s="586">
        <v>1</v>
      </c>
      <c r="F31" s="585"/>
      <c r="G31" s="585"/>
      <c r="H31" s="585">
        <v>1</v>
      </c>
      <c r="I31" s="585"/>
      <c r="J31" s="585">
        <v>17</v>
      </c>
      <c r="L31" s="579"/>
      <c r="N31" s="587"/>
      <c r="Q31" s="567"/>
    </row>
    <row r="32" spans="1:17" ht="12.75" customHeight="1">
      <c r="B32" s="7" t="s">
        <v>465</v>
      </c>
      <c r="C32" s="7" t="s">
        <v>464</v>
      </c>
      <c r="E32" s="586">
        <v>1</v>
      </c>
      <c r="F32" s="585"/>
      <c r="G32" s="585"/>
      <c r="H32" s="585">
        <v>1</v>
      </c>
      <c r="I32" s="585"/>
      <c r="J32" s="585">
        <v>17</v>
      </c>
      <c r="L32" s="579"/>
      <c r="M32" s="72" t="s">
        <v>466</v>
      </c>
      <c r="N32" s="587"/>
      <c r="Q32" s="567"/>
    </row>
    <row r="33" spans="1:17" ht="12.75" customHeight="1">
      <c r="B33" s="66" t="s">
        <v>467</v>
      </c>
      <c r="C33" s="66" t="s">
        <v>464</v>
      </c>
      <c r="E33" s="586">
        <v>1</v>
      </c>
      <c r="F33" s="585"/>
      <c r="G33" s="585"/>
      <c r="H33" s="585">
        <v>1</v>
      </c>
      <c r="I33" s="585"/>
      <c r="J33" s="585">
        <v>32</v>
      </c>
      <c r="L33" s="579"/>
      <c r="M33" s="72"/>
      <c r="N33" s="587"/>
      <c r="Q33" s="567"/>
    </row>
    <row r="34" spans="1:17" ht="12.75" customHeight="1">
      <c r="B34" s="7" t="s">
        <v>468</v>
      </c>
      <c r="C34" s="7" t="s">
        <v>469</v>
      </c>
      <c r="E34" s="586">
        <v>1</v>
      </c>
      <c r="F34" s="585"/>
      <c r="G34" s="585"/>
      <c r="H34" s="585">
        <v>1</v>
      </c>
      <c r="I34" s="585"/>
      <c r="J34" s="585">
        <v>19</v>
      </c>
      <c r="L34" s="579"/>
      <c r="N34" s="408"/>
    </row>
    <row r="35" spans="1:17" ht="12.75" customHeight="1">
      <c r="B35" s="66" t="s">
        <v>470</v>
      </c>
      <c r="C35" s="66" t="s">
        <v>471</v>
      </c>
      <c r="E35" s="586">
        <v>1</v>
      </c>
      <c r="F35" s="585"/>
      <c r="G35" s="585"/>
      <c r="H35" s="585">
        <v>1</v>
      </c>
      <c r="I35" s="585"/>
      <c r="J35" s="585">
        <v>10</v>
      </c>
      <c r="L35" s="579"/>
      <c r="N35" s="408"/>
    </row>
    <row r="36" spans="1:17" ht="12.75" customHeight="1">
      <c r="B36" s="66" t="s">
        <v>722</v>
      </c>
      <c r="C36" s="66" t="s">
        <v>472</v>
      </c>
      <c r="E36" s="586">
        <v>1</v>
      </c>
      <c r="F36" s="585"/>
      <c r="G36" s="585"/>
      <c r="H36" s="585">
        <v>1</v>
      </c>
      <c r="I36" s="585"/>
      <c r="J36" s="585">
        <v>10</v>
      </c>
      <c r="K36" s="36"/>
      <c r="N36" s="408"/>
    </row>
    <row r="37" spans="1:17" ht="12.75" customHeight="1">
      <c r="B37" s="7" t="s">
        <v>473</v>
      </c>
      <c r="C37" s="7" t="s">
        <v>474</v>
      </c>
      <c r="E37" s="586">
        <v>1</v>
      </c>
      <c r="F37" s="585"/>
      <c r="G37" s="585"/>
      <c r="H37" s="585"/>
      <c r="I37" s="585"/>
      <c r="J37" s="585">
        <v>19</v>
      </c>
      <c r="K37" s="36"/>
      <c r="N37" s="408"/>
    </row>
    <row r="38" spans="1:17" ht="13.9" customHeight="1">
      <c r="E38" s="585"/>
      <c r="F38" s="585"/>
      <c r="G38" s="585"/>
      <c r="H38" s="585"/>
      <c r="I38" s="585"/>
      <c r="J38" s="590">
        <f>SUM(J29:J37)</f>
        <v>189</v>
      </c>
      <c r="K38" s="36"/>
      <c r="N38" s="408"/>
    </row>
    <row r="39" spans="1:17" ht="12.75" customHeight="1" thickBot="1">
      <c r="A39" s="37" t="s">
        <v>475</v>
      </c>
      <c r="E39" s="585"/>
      <c r="F39" s="585"/>
      <c r="G39" s="585"/>
      <c r="H39" s="585"/>
      <c r="I39" s="585"/>
      <c r="J39" s="591">
        <f>J6+J12+J14+J23+J27+J38</f>
        <v>6186</v>
      </c>
      <c r="K39" s="36"/>
      <c r="N39" s="408"/>
    </row>
    <row r="40" spans="1:17" ht="12.75" customHeight="1" thickTop="1">
      <c r="A40" s="54" t="s">
        <v>178</v>
      </c>
      <c r="B40" s="54" t="s">
        <v>476</v>
      </c>
      <c r="E40" s="585"/>
      <c r="F40" s="585"/>
      <c r="G40" s="585"/>
      <c r="H40" s="585"/>
      <c r="I40" s="585"/>
      <c r="N40" s="408"/>
    </row>
    <row r="41" spans="1:17" ht="12.75" customHeight="1">
      <c r="A41" s="54" t="s">
        <v>27</v>
      </c>
      <c r="B41" s="54" t="s">
        <v>477</v>
      </c>
      <c r="E41" s="585"/>
      <c r="F41" s="584"/>
      <c r="G41" s="584"/>
      <c r="H41" s="585"/>
      <c r="I41" s="585"/>
      <c r="J41" s="585"/>
    </row>
    <row r="42" spans="1:17">
      <c r="A42" s="54" t="s">
        <v>12</v>
      </c>
      <c r="B42" s="54" t="s">
        <v>725</v>
      </c>
    </row>
    <row r="43" spans="1:17" ht="12.75" customHeight="1">
      <c r="A43" s="72"/>
      <c r="B43" s="72"/>
    </row>
    <row r="44" spans="1:17">
      <c r="A44" s="14" t="s">
        <v>478</v>
      </c>
      <c r="B44" s="18"/>
      <c r="C44" s="18"/>
      <c r="D44" s="18"/>
      <c r="E44" s="18"/>
      <c r="F44" s="18"/>
      <c r="G44" s="18"/>
      <c r="H44" s="18"/>
      <c r="I44" s="18"/>
      <c r="J44" s="18"/>
      <c r="K44" s="18"/>
      <c r="L44" s="18"/>
      <c r="M44" s="18"/>
      <c r="N44" s="18"/>
      <c r="O44" s="18"/>
      <c r="P44" s="298"/>
      <c r="Q44" s="298"/>
    </row>
    <row r="45" spans="1:17" ht="6.6" customHeight="1">
      <c r="A45" s="72"/>
      <c r="B45" s="208"/>
      <c r="C45" s="208"/>
      <c r="D45" s="208"/>
      <c r="E45" s="208"/>
      <c r="F45" s="36"/>
      <c r="G45" s="66"/>
      <c r="H45" s="208"/>
      <c r="I45" s="208"/>
      <c r="J45" s="208"/>
      <c r="K45" s="208"/>
      <c r="L45" s="208"/>
      <c r="M45" s="208"/>
      <c r="N45" s="208"/>
      <c r="O45" s="208"/>
      <c r="Q45" s="95"/>
    </row>
    <row r="46" spans="1:17">
      <c r="A46" s="27" t="s">
        <v>161</v>
      </c>
      <c r="E46" s="592">
        <v>2015</v>
      </c>
      <c r="F46" s="36"/>
      <c r="G46" s="66"/>
      <c r="H46" s="593">
        <v>2014</v>
      </c>
      <c r="J46" s="593">
        <v>2013</v>
      </c>
      <c r="M46" s="594">
        <v>2012</v>
      </c>
      <c r="O46" s="595">
        <v>2011</v>
      </c>
    </row>
    <row r="47" spans="1:17" ht="8.4499999999999993" customHeight="1">
      <c r="E47" s="22"/>
      <c r="F47" s="36"/>
      <c r="G47" s="66"/>
      <c r="H47" s="66"/>
      <c r="J47" s="66"/>
    </row>
    <row r="48" spans="1:17">
      <c r="A48" s="37" t="s">
        <v>479</v>
      </c>
      <c r="E48" s="22"/>
      <c r="F48" s="393"/>
      <c r="G48" s="66"/>
      <c r="H48" s="66"/>
      <c r="J48" s="66"/>
      <c r="Q48" s="596"/>
    </row>
    <row r="49" spans="1:17">
      <c r="B49" s="95" t="s">
        <v>480</v>
      </c>
      <c r="C49" s="95"/>
      <c r="E49" s="597">
        <v>1.01</v>
      </c>
      <c r="F49" s="393"/>
      <c r="G49" s="66"/>
      <c r="H49" s="598">
        <v>0.90125506891206897</v>
      </c>
      <c r="I49" s="22"/>
      <c r="J49" s="598">
        <v>0.91271516574205402</v>
      </c>
      <c r="M49" s="567">
        <v>0.997</v>
      </c>
      <c r="O49" s="596">
        <v>0.82899999999999996</v>
      </c>
      <c r="Q49" s="596"/>
    </row>
    <row r="50" spans="1:17">
      <c r="B50" s="599" t="s">
        <v>481</v>
      </c>
      <c r="C50" s="95"/>
      <c r="E50" s="597">
        <v>0.90500000000000003</v>
      </c>
      <c r="F50" s="393"/>
      <c r="G50" s="66"/>
      <c r="H50" s="598">
        <v>0.90300895890482602</v>
      </c>
      <c r="I50" s="22"/>
      <c r="J50" s="598">
        <v>0.97606597276084994</v>
      </c>
      <c r="M50" s="567">
        <v>0.89700000000000002</v>
      </c>
      <c r="O50" s="596">
        <v>0.90500000000000003</v>
      </c>
      <c r="Q50" s="596"/>
    </row>
    <row r="51" spans="1:17">
      <c r="B51" s="599" t="s">
        <v>482</v>
      </c>
      <c r="C51" s="95"/>
      <c r="E51" s="597">
        <v>0.91400000000000003</v>
      </c>
      <c r="F51" s="393"/>
      <c r="G51" s="66"/>
      <c r="H51" s="598">
        <v>1.0074888759999909</v>
      </c>
      <c r="I51" s="22"/>
      <c r="J51" s="598">
        <v>0.84521734945733273</v>
      </c>
      <c r="M51" s="567">
        <v>0.876</v>
      </c>
      <c r="O51" s="596">
        <v>0.98599999999999999</v>
      </c>
      <c r="Q51" s="596"/>
    </row>
    <row r="52" spans="1:17">
      <c r="B52" s="95" t="s">
        <v>483</v>
      </c>
      <c r="C52" s="95"/>
      <c r="E52" s="597">
        <v>0.94299999999999995</v>
      </c>
      <c r="F52" s="393"/>
      <c r="G52" s="66"/>
      <c r="H52" s="598">
        <v>0.93724274424735887</v>
      </c>
      <c r="I52" s="22"/>
      <c r="J52" s="598">
        <v>0.91136525110807276</v>
      </c>
      <c r="M52" s="567">
        <v>0.92300000000000004</v>
      </c>
      <c r="O52" s="596">
        <v>0.90700000000000003</v>
      </c>
      <c r="Q52" s="567"/>
    </row>
    <row r="53" spans="1:17" ht="6" customHeight="1">
      <c r="E53" s="22"/>
      <c r="F53" s="393"/>
      <c r="G53" s="66"/>
      <c r="H53" s="66"/>
      <c r="I53" s="22"/>
      <c r="J53" s="462"/>
      <c r="M53" s="567"/>
      <c r="O53" s="567"/>
      <c r="Q53" s="567"/>
    </row>
    <row r="54" spans="1:17">
      <c r="A54" s="37" t="s">
        <v>484</v>
      </c>
      <c r="E54" s="22"/>
      <c r="F54" s="393"/>
      <c r="G54" s="66"/>
      <c r="H54" s="66"/>
      <c r="I54" s="22"/>
      <c r="J54" s="462"/>
      <c r="M54" s="567"/>
      <c r="O54" s="567"/>
      <c r="Q54" s="596"/>
    </row>
    <row r="55" spans="1:17">
      <c r="B55" s="95" t="s">
        <v>485</v>
      </c>
      <c r="C55" s="95"/>
      <c r="E55" s="600">
        <v>0.76600000000000001</v>
      </c>
      <c r="F55" s="393"/>
      <c r="G55" s="66"/>
      <c r="H55" s="462">
        <v>0.65600000000000003</v>
      </c>
      <c r="I55" s="22"/>
      <c r="J55" s="598">
        <v>0.68170833405492148</v>
      </c>
      <c r="M55" s="567">
        <v>0.71399999999999997</v>
      </c>
      <c r="O55" s="596">
        <v>0.77900000000000003</v>
      </c>
      <c r="Q55" s="596"/>
    </row>
    <row r="56" spans="1:17">
      <c r="B56" s="301" t="s">
        <v>486</v>
      </c>
      <c r="C56" s="95"/>
      <c r="E56" s="600">
        <v>0.53900000000000003</v>
      </c>
      <c r="F56" s="393"/>
      <c r="G56" s="66"/>
      <c r="H56" s="462">
        <v>0.71899999999999997</v>
      </c>
      <c r="I56" s="22"/>
      <c r="J56" s="598">
        <v>0.74</v>
      </c>
      <c r="M56" s="567">
        <v>0.753</v>
      </c>
      <c r="O56" s="596">
        <v>0.81499999999999995</v>
      </c>
      <c r="Q56" s="596"/>
    </row>
    <row r="57" spans="1:17">
      <c r="B57" s="95" t="s">
        <v>487</v>
      </c>
      <c r="C57" s="95"/>
      <c r="E57" s="600">
        <v>0.502</v>
      </c>
      <c r="F57" s="393"/>
      <c r="G57" s="66"/>
      <c r="H57" s="462">
        <v>0.71799999999999997</v>
      </c>
      <c r="I57" s="22"/>
      <c r="J57" s="598">
        <v>0.71380807458143081</v>
      </c>
      <c r="M57" s="567">
        <v>0.59199999999999997</v>
      </c>
      <c r="O57" s="596">
        <v>0.80800000000000005</v>
      </c>
      <c r="Q57" s="596"/>
    </row>
    <row r="58" spans="1:17">
      <c r="B58" s="95" t="s">
        <v>488</v>
      </c>
      <c r="C58" s="95"/>
      <c r="E58" s="600">
        <v>0.64800000000000002</v>
      </c>
      <c r="F58" s="393"/>
      <c r="G58" s="66"/>
      <c r="H58" s="462">
        <v>0.68200000000000005</v>
      </c>
      <c r="I58" s="22"/>
      <c r="J58" s="598">
        <v>0.70975012131844428</v>
      </c>
      <c r="M58" s="567">
        <v>0.70599999999999996</v>
      </c>
      <c r="O58" s="596">
        <v>0.79800000000000004</v>
      </c>
      <c r="Q58" s="567"/>
    </row>
    <row r="59" spans="1:17" ht="6" customHeight="1">
      <c r="E59" s="22"/>
      <c r="F59" s="393"/>
      <c r="G59" s="66"/>
      <c r="H59" s="66"/>
      <c r="I59" s="22"/>
      <c r="J59" s="462"/>
      <c r="M59" s="567"/>
      <c r="O59" s="567"/>
      <c r="Q59" s="567"/>
    </row>
    <row r="60" spans="1:17">
      <c r="A60" s="37" t="s">
        <v>489</v>
      </c>
      <c r="E60" s="22"/>
      <c r="F60" s="393"/>
      <c r="G60" s="66"/>
      <c r="H60" s="66"/>
      <c r="I60" s="22"/>
      <c r="J60" s="462"/>
      <c r="M60" s="567"/>
      <c r="O60" s="567"/>
      <c r="Q60" s="596"/>
    </row>
    <row r="61" spans="1:17">
      <c r="B61" s="95" t="s">
        <v>490</v>
      </c>
      <c r="C61" s="95"/>
      <c r="E61" s="600">
        <v>0.52700000000000002</v>
      </c>
      <c r="F61" s="393"/>
      <c r="G61" s="66"/>
      <c r="H61" s="462">
        <v>0.42699999999999999</v>
      </c>
      <c r="I61" s="22"/>
      <c r="J61" s="598">
        <v>0.43775708133793662</v>
      </c>
      <c r="M61" s="567">
        <v>0.54100000000000004</v>
      </c>
      <c r="O61" s="596">
        <v>0.41499999999999998</v>
      </c>
      <c r="Q61" s="596"/>
    </row>
    <row r="62" spans="1:17">
      <c r="B62" s="95" t="s">
        <v>443</v>
      </c>
      <c r="C62" s="95"/>
      <c r="E62" s="600">
        <v>0.23300000000000001</v>
      </c>
      <c r="F62" s="393"/>
      <c r="G62" s="66"/>
      <c r="H62" s="462">
        <v>0.127</v>
      </c>
      <c r="I62" s="22"/>
      <c r="J62" s="598">
        <v>0.21999382377620935</v>
      </c>
      <c r="M62" s="567">
        <v>0.29099999999999998</v>
      </c>
      <c r="O62" s="596">
        <v>0.19500000000000001</v>
      </c>
      <c r="Q62" s="596"/>
    </row>
    <row r="63" spans="1:17">
      <c r="B63" s="95" t="s">
        <v>491</v>
      </c>
      <c r="C63" s="95"/>
      <c r="E63" s="600">
        <v>2.3E-2</v>
      </c>
      <c r="F63" s="393"/>
      <c r="G63" s="66"/>
      <c r="H63" s="462">
        <v>2.4E-2</v>
      </c>
      <c r="I63" s="22"/>
      <c r="J63" s="598">
        <v>4.7563896302732729E-2</v>
      </c>
      <c r="M63" s="567">
        <v>2.8000000000000001E-2</v>
      </c>
      <c r="O63" s="596">
        <v>3.2000000000000001E-2</v>
      </c>
      <c r="Q63" s="596"/>
    </row>
    <row r="64" spans="1:17">
      <c r="B64" s="95" t="s">
        <v>492</v>
      </c>
      <c r="C64" s="95"/>
      <c r="E64" s="600">
        <v>0.23699999999999999</v>
      </c>
      <c r="F64" s="393"/>
      <c r="G64" s="66"/>
      <c r="H64" s="462">
        <v>0.13</v>
      </c>
      <c r="I64" s="22"/>
      <c r="J64" s="598">
        <v>0.2216755479374897</v>
      </c>
      <c r="M64" s="567">
        <v>0.245</v>
      </c>
      <c r="O64" s="596">
        <v>0.191</v>
      </c>
      <c r="Q64" s="567"/>
    </row>
    <row r="65" spans="1:17" ht="6" customHeight="1">
      <c r="E65" s="600"/>
      <c r="F65" s="393"/>
      <c r="G65" s="66"/>
      <c r="H65" s="462"/>
      <c r="I65" s="22"/>
      <c r="J65" s="462"/>
      <c r="M65" s="567"/>
      <c r="O65" s="567"/>
      <c r="Q65" s="567"/>
    </row>
    <row r="66" spans="1:17">
      <c r="A66" s="37" t="s">
        <v>493</v>
      </c>
      <c r="E66" s="600"/>
      <c r="F66" s="393"/>
      <c r="G66" s="66"/>
      <c r="H66" s="462"/>
      <c r="I66" s="22"/>
      <c r="J66" s="462"/>
      <c r="M66" s="567"/>
      <c r="O66" s="567"/>
      <c r="Q66" s="596"/>
    </row>
    <row r="67" spans="1:17">
      <c r="B67" s="95" t="s">
        <v>490</v>
      </c>
      <c r="C67" s="95"/>
      <c r="E67" s="600">
        <v>0.96099999999999997</v>
      </c>
      <c r="F67" s="393"/>
      <c r="G67" s="66"/>
      <c r="H67" s="462">
        <v>0.83499999999999996</v>
      </c>
      <c r="I67" s="22"/>
      <c r="J67" s="462">
        <v>0.82579999999999998</v>
      </c>
      <c r="M67" s="567">
        <v>0.93</v>
      </c>
      <c r="O67" s="596">
        <v>0.77700000000000002</v>
      </c>
      <c r="Q67" s="564"/>
    </row>
    <row r="68" spans="1:17">
      <c r="B68" s="95" t="s">
        <v>443</v>
      </c>
      <c r="C68" s="95"/>
      <c r="E68" s="600">
        <v>0.746</v>
      </c>
      <c r="F68" s="393"/>
      <c r="G68" s="66"/>
      <c r="H68" s="462">
        <v>0.78900000000000003</v>
      </c>
      <c r="I68" s="22"/>
      <c r="J68" s="462">
        <v>0.83069999999999999</v>
      </c>
      <c r="M68" s="567">
        <v>0.79200000000000004</v>
      </c>
      <c r="O68" s="596">
        <v>0.85599999999999998</v>
      </c>
      <c r="Q68" s="596"/>
    </row>
    <row r="69" spans="1:17">
      <c r="B69" s="95" t="s">
        <v>491</v>
      </c>
      <c r="C69" s="95"/>
      <c r="E69" s="600">
        <v>0.88900000000000001</v>
      </c>
      <c r="F69" s="393"/>
      <c r="G69" s="66"/>
      <c r="H69" s="462">
        <v>0.83499999999999996</v>
      </c>
      <c r="I69" s="22"/>
      <c r="J69" s="462">
        <v>0.82411590000000001</v>
      </c>
      <c r="M69" s="567">
        <v>0.88800000000000001</v>
      </c>
      <c r="O69" s="596">
        <v>0.90700000000000003</v>
      </c>
      <c r="Q69" s="596"/>
    </row>
    <row r="70" spans="1:17">
      <c r="B70" s="95" t="s">
        <v>492</v>
      </c>
      <c r="C70" s="95"/>
      <c r="E70" s="600">
        <v>0.88400000000000001</v>
      </c>
      <c r="H70" s="462">
        <v>0.83399999999999996</v>
      </c>
      <c r="I70" s="22"/>
      <c r="J70" s="462">
        <v>0.82840000000000003</v>
      </c>
      <c r="M70" s="567">
        <v>0.872</v>
      </c>
      <c r="O70" s="596">
        <v>0.85399999999999998</v>
      </c>
    </row>
    <row r="71" spans="1:17" ht="6.75" customHeight="1">
      <c r="B71" s="95"/>
      <c r="C71" s="95"/>
      <c r="E71" s="22"/>
    </row>
    <row r="72" spans="1:17">
      <c r="A72" s="54" t="s">
        <v>178</v>
      </c>
      <c r="B72" s="54" t="s">
        <v>494</v>
      </c>
      <c r="C72" s="54"/>
      <c r="E72" s="22"/>
    </row>
  </sheetData>
  <mergeCells count="3">
    <mergeCell ref="M3:Q3"/>
    <mergeCell ref="M13:Q14"/>
    <mergeCell ref="M22:Q23"/>
  </mergeCells>
  <pageMargins left="0.5" right="0.5" top="0.5" bottom="0.5" header="0.25" footer="0.25"/>
  <pageSetup scale="60" orientation="landscape" r:id="rId1"/>
  <headerFooter>
    <oddFooter>&amp;L&amp;9Last Updated: March 7, 2016&amp;R&amp;9 2015 PNW Statistical Report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zoomScaleNormal="100" zoomScaleSheetLayoutView="90" workbookViewId="0"/>
  </sheetViews>
  <sheetFormatPr defaultColWidth="10" defaultRowHeight="12.75"/>
  <cols>
    <col min="1" max="1" width="36.7109375" style="7" customWidth="1"/>
    <col min="2" max="2" width="1.7109375" style="7" customWidth="1"/>
    <col min="3" max="3" width="15.7109375" style="7" customWidth="1"/>
    <col min="4" max="4" width="1.7109375" style="7" customWidth="1"/>
    <col min="5" max="5" width="13.7109375" style="7" customWidth="1"/>
    <col min="6" max="6" width="2.7109375" style="21" customWidth="1"/>
    <col min="7" max="7" width="2.7109375" style="7" customWidth="1"/>
    <col min="8" max="8" width="22.7109375" style="7" customWidth="1"/>
    <col min="9" max="9" width="1.7109375" style="7" customWidth="1"/>
    <col min="10" max="10" width="13.7109375" style="7" customWidth="1"/>
    <col min="11" max="11" width="32.7109375" style="7" customWidth="1"/>
    <col min="12" max="12" width="2.7109375" style="7" customWidth="1"/>
    <col min="13" max="13" width="23.7109375" style="7" customWidth="1"/>
    <col min="14" max="14" width="1.7109375" style="7" customWidth="1"/>
    <col min="15" max="15" width="12.7109375" style="7" customWidth="1"/>
    <col min="16" max="16" width="1.7109375" style="7" customWidth="1"/>
    <col min="17" max="17" width="18.7109375" style="7" customWidth="1"/>
    <col min="18" max="18" width="1.7109375" style="7" customWidth="1"/>
    <col min="19" max="19" width="12.7109375" style="7" customWidth="1"/>
    <col min="20" max="255" width="10" style="7"/>
    <col min="256" max="256" width="40.7109375" style="7" customWidth="1"/>
    <col min="257" max="257" width="2.7109375" style="7" customWidth="1"/>
    <col min="258" max="258" width="16.7109375" style="7" customWidth="1"/>
    <col min="259" max="259" width="2.7109375" style="7" customWidth="1"/>
    <col min="260" max="260" width="12.7109375" style="7" customWidth="1"/>
    <col min="261" max="262" width="2.7109375" style="7" customWidth="1"/>
    <col min="263" max="263" width="6.7109375" style="7" customWidth="1"/>
    <col min="264" max="264" width="2.7109375" style="7" customWidth="1"/>
    <col min="265" max="265" width="74.7109375" style="7" customWidth="1"/>
    <col min="266" max="266" width="2.7109375" style="7" customWidth="1"/>
    <col min="267" max="267" width="6.7109375" style="7" customWidth="1"/>
    <col min="268" max="268" width="2.7109375" style="7" customWidth="1"/>
    <col min="269" max="269" width="28.7109375" style="7" customWidth="1"/>
    <col min="270" max="270" width="2.7109375" style="7" customWidth="1"/>
    <col min="271" max="271" width="12.7109375" style="7" customWidth="1"/>
    <col min="272" max="272" width="2.7109375" style="7" customWidth="1"/>
    <col min="273" max="273" width="18.7109375" style="7" customWidth="1"/>
    <col min="274" max="274" width="2.7109375" style="7" customWidth="1"/>
    <col min="275" max="275" width="12.7109375" style="7" customWidth="1"/>
    <col min="276" max="511" width="10" style="7"/>
    <col min="512" max="512" width="40.7109375" style="7" customWidth="1"/>
    <col min="513" max="513" width="2.7109375" style="7" customWidth="1"/>
    <col min="514" max="514" width="16.7109375" style="7" customWidth="1"/>
    <col min="515" max="515" width="2.7109375" style="7" customWidth="1"/>
    <col min="516" max="516" width="12.7109375" style="7" customWidth="1"/>
    <col min="517" max="518" width="2.7109375" style="7" customWidth="1"/>
    <col min="519" max="519" width="6.7109375" style="7" customWidth="1"/>
    <col min="520" max="520" width="2.7109375" style="7" customWidth="1"/>
    <col min="521" max="521" width="74.7109375" style="7" customWidth="1"/>
    <col min="522" max="522" width="2.7109375" style="7" customWidth="1"/>
    <col min="523" max="523" width="6.7109375" style="7" customWidth="1"/>
    <col min="524" max="524" width="2.7109375" style="7" customWidth="1"/>
    <col min="525" max="525" width="28.7109375" style="7" customWidth="1"/>
    <col min="526" max="526" width="2.7109375" style="7" customWidth="1"/>
    <col min="527" max="527" width="12.7109375" style="7" customWidth="1"/>
    <col min="528" max="528" width="2.7109375" style="7" customWidth="1"/>
    <col min="529" max="529" width="18.7109375" style="7" customWidth="1"/>
    <col min="530" max="530" width="2.7109375" style="7" customWidth="1"/>
    <col min="531" max="531" width="12.7109375" style="7" customWidth="1"/>
    <col min="532" max="767" width="10" style="7"/>
    <col min="768" max="768" width="40.7109375" style="7" customWidth="1"/>
    <col min="769" max="769" width="2.7109375" style="7" customWidth="1"/>
    <col min="770" max="770" width="16.7109375" style="7" customWidth="1"/>
    <col min="771" max="771" width="2.7109375" style="7" customWidth="1"/>
    <col min="772" max="772" width="12.7109375" style="7" customWidth="1"/>
    <col min="773" max="774" width="2.7109375" style="7" customWidth="1"/>
    <col min="775" max="775" width="6.7109375" style="7" customWidth="1"/>
    <col min="776" max="776" width="2.7109375" style="7" customWidth="1"/>
    <col min="777" max="777" width="74.7109375" style="7" customWidth="1"/>
    <col min="778" max="778" width="2.7109375" style="7" customWidth="1"/>
    <col min="779" max="779" width="6.7109375" style="7" customWidth="1"/>
    <col min="780" max="780" width="2.7109375" style="7" customWidth="1"/>
    <col min="781" max="781" width="28.7109375" style="7" customWidth="1"/>
    <col min="782" max="782" width="2.7109375" style="7" customWidth="1"/>
    <col min="783" max="783" width="12.7109375" style="7" customWidth="1"/>
    <col min="784" max="784" width="2.7109375" style="7" customWidth="1"/>
    <col min="785" max="785" width="18.7109375" style="7" customWidth="1"/>
    <col min="786" max="786" width="2.7109375" style="7" customWidth="1"/>
    <col min="787" max="787" width="12.7109375" style="7" customWidth="1"/>
    <col min="788" max="1023" width="10" style="7"/>
    <col min="1024" max="1024" width="40.7109375" style="7" customWidth="1"/>
    <col min="1025" max="1025" width="2.7109375" style="7" customWidth="1"/>
    <col min="1026" max="1026" width="16.7109375" style="7" customWidth="1"/>
    <col min="1027" max="1027" width="2.7109375" style="7" customWidth="1"/>
    <col min="1028" max="1028" width="12.7109375" style="7" customWidth="1"/>
    <col min="1029" max="1030" width="2.7109375" style="7" customWidth="1"/>
    <col min="1031" max="1031" width="6.7109375" style="7" customWidth="1"/>
    <col min="1032" max="1032" width="2.7109375" style="7" customWidth="1"/>
    <col min="1033" max="1033" width="74.7109375" style="7" customWidth="1"/>
    <col min="1034" max="1034" width="2.7109375" style="7" customWidth="1"/>
    <col min="1035" max="1035" width="6.7109375" style="7" customWidth="1"/>
    <col min="1036" max="1036" width="2.7109375" style="7" customWidth="1"/>
    <col min="1037" max="1037" width="28.7109375" style="7" customWidth="1"/>
    <col min="1038" max="1038" width="2.7109375" style="7" customWidth="1"/>
    <col min="1039" max="1039" width="12.7109375" style="7" customWidth="1"/>
    <col min="1040" max="1040" width="2.7109375" style="7" customWidth="1"/>
    <col min="1041" max="1041" width="18.7109375" style="7" customWidth="1"/>
    <col min="1042" max="1042" width="2.7109375" style="7" customWidth="1"/>
    <col min="1043" max="1043" width="12.7109375" style="7" customWidth="1"/>
    <col min="1044" max="1279" width="10" style="7"/>
    <col min="1280" max="1280" width="40.7109375" style="7" customWidth="1"/>
    <col min="1281" max="1281" width="2.7109375" style="7" customWidth="1"/>
    <col min="1282" max="1282" width="16.7109375" style="7" customWidth="1"/>
    <col min="1283" max="1283" width="2.7109375" style="7" customWidth="1"/>
    <col min="1284" max="1284" width="12.7109375" style="7" customWidth="1"/>
    <col min="1285" max="1286" width="2.7109375" style="7" customWidth="1"/>
    <col min="1287" max="1287" width="6.7109375" style="7" customWidth="1"/>
    <col min="1288" max="1288" width="2.7109375" style="7" customWidth="1"/>
    <col min="1289" max="1289" width="74.7109375" style="7" customWidth="1"/>
    <col min="1290" max="1290" width="2.7109375" style="7" customWidth="1"/>
    <col min="1291" max="1291" width="6.7109375" style="7" customWidth="1"/>
    <col min="1292" max="1292" width="2.7109375" style="7" customWidth="1"/>
    <col min="1293" max="1293" width="28.7109375" style="7" customWidth="1"/>
    <col min="1294" max="1294" width="2.7109375" style="7" customWidth="1"/>
    <col min="1295" max="1295" width="12.7109375" style="7" customWidth="1"/>
    <col min="1296" max="1296" width="2.7109375" style="7" customWidth="1"/>
    <col min="1297" max="1297" width="18.7109375" style="7" customWidth="1"/>
    <col min="1298" max="1298" width="2.7109375" style="7" customWidth="1"/>
    <col min="1299" max="1299" width="12.7109375" style="7" customWidth="1"/>
    <col min="1300" max="1535" width="10" style="7"/>
    <col min="1536" max="1536" width="40.7109375" style="7" customWidth="1"/>
    <col min="1537" max="1537" width="2.7109375" style="7" customWidth="1"/>
    <col min="1538" max="1538" width="16.7109375" style="7" customWidth="1"/>
    <col min="1539" max="1539" width="2.7109375" style="7" customWidth="1"/>
    <col min="1540" max="1540" width="12.7109375" style="7" customWidth="1"/>
    <col min="1541" max="1542" width="2.7109375" style="7" customWidth="1"/>
    <col min="1543" max="1543" width="6.7109375" style="7" customWidth="1"/>
    <col min="1544" max="1544" width="2.7109375" style="7" customWidth="1"/>
    <col min="1545" max="1545" width="74.7109375" style="7" customWidth="1"/>
    <col min="1546" max="1546" width="2.7109375" style="7" customWidth="1"/>
    <col min="1547" max="1547" width="6.7109375" style="7" customWidth="1"/>
    <col min="1548" max="1548" width="2.7109375" style="7" customWidth="1"/>
    <col min="1549" max="1549" width="28.7109375" style="7" customWidth="1"/>
    <col min="1550" max="1550" width="2.7109375" style="7" customWidth="1"/>
    <col min="1551" max="1551" width="12.7109375" style="7" customWidth="1"/>
    <col min="1552" max="1552" width="2.7109375" style="7" customWidth="1"/>
    <col min="1553" max="1553" width="18.7109375" style="7" customWidth="1"/>
    <col min="1554" max="1554" width="2.7109375" style="7" customWidth="1"/>
    <col min="1555" max="1555" width="12.7109375" style="7" customWidth="1"/>
    <col min="1556" max="1791" width="10" style="7"/>
    <col min="1792" max="1792" width="40.7109375" style="7" customWidth="1"/>
    <col min="1793" max="1793" width="2.7109375" style="7" customWidth="1"/>
    <col min="1794" max="1794" width="16.7109375" style="7" customWidth="1"/>
    <col min="1795" max="1795" width="2.7109375" style="7" customWidth="1"/>
    <col min="1796" max="1796" width="12.7109375" style="7" customWidth="1"/>
    <col min="1797" max="1798" width="2.7109375" style="7" customWidth="1"/>
    <col min="1799" max="1799" width="6.7109375" style="7" customWidth="1"/>
    <col min="1800" max="1800" width="2.7109375" style="7" customWidth="1"/>
    <col min="1801" max="1801" width="74.7109375" style="7" customWidth="1"/>
    <col min="1802" max="1802" width="2.7109375" style="7" customWidth="1"/>
    <col min="1803" max="1803" width="6.7109375" style="7" customWidth="1"/>
    <col min="1804" max="1804" width="2.7109375" style="7" customWidth="1"/>
    <col min="1805" max="1805" width="28.7109375" style="7" customWidth="1"/>
    <col min="1806" max="1806" width="2.7109375" style="7" customWidth="1"/>
    <col min="1807" max="1807" width="12.7109375" style="7" customWidth="1"/>
    <col min="1808" max="1808" width="2.7109375" style="7" customWidth="1"/>
    <col min="1809" max="1809" width="18.7109375" style="7" customWidth="1"/>
    <col min="1810" max="1810" width="2.7109375" style="7" customWidth="1"/>
    <col min="1811" max="1811" width="12.7109375" style="7" customWidth="1"/>
    <col min="1812" max="2047" width="10" style="7"/>
    <col min="2048" max="2048" width="40.7109375" style="7" customWidth="1"/>
    <col min="2049" max="2049" width="2.7109375" style="7" customWidth="1"/>
    <col min="2050" max="2050" width="16.7109375" style="7" customWidth="1"/>
    <col min="2051" max="2051" width="2.7109375" style="7" customWidth="1"/>
    <col min="2052" max="2052" width="12.7109375" style="7" customWidth="1"/>
    <col min="2053" max="2054" width="2.7109375" style="7" customWidth="1"/>
    <col min="2055" max="2055" width="6.7109375" style="7" customWidth="1"/>
    <col min="2056" max="2056" width="2.7109375" style="7" customWidth="1"/>
    <col min="2057" max="2057" width="74.7109375" style="7" customWidth="1"/>
    <col min="2058" max="2058" width="2.7109375" style="7" customWidth="1"/>
    <col min="2059" max="2059" width="6.7109375" style="7" customWidth="1"/>
    <col min="2060" max="2060" width="2.7109375" style="7" customWidth="1"/>
    <col min="2061" max="2061" width="28.7109375" style="7" customWidth="1"/>
    <col min="2062" max="2062" width="2.7109375" style="7" customWidth="1"/>
    <col min="2063" max="2063" width="12.7109375" style="7" customWidth="1"/>
    <col min="2064" max="2064" width="2.7109375" style="7" customWidth="1"/>
    <col min="2065" max="2065" width="18.7109375" style="7" customWidth="1"/>
    <col min="2066" max="2066" width="2.7109375" style="7" customWidth="1"/>
    <col min="2067" max="2067" width="12.7109375" style="7" customWidth="1"/>
    <col min="2068" max="2303" width="10" style="7"/>
    <col min="2304" max="2304" width="40.7109375" style="7" customWidth="1"/>
    <col min="2305" max="2305" width="2.7109375" style="7" customWidth="1"/>
    <col min="2306" max="2306" width="16.7109375" style="7" customWidth="1"/>
    <col min="2307" max="2307" width="2.7109375" style="7" customWidth="1"/>
    <col min="2308" max="2308" width="12.7109375" style="7" customWidth="1"/>
    <col min="2309" max="2310" width="2.7109375" style="7" customWidth="1"/>
    <col min="2311" max="2311" width="6.7109375" style="7" customWidth="1"/>
    <col min="2312" max="2312" width="2.7109375" style="7" customWidth="1"/>
    <col min="2313" max="2313" width="74.7109375" style="7" customWidth="1"/>
    <col min="2314" max="2314" width="2.7109375" style="7" customWidth="1"/>
    <col min="2315" max="2315" width="6.7109375" style="7" customWidth="1"/>
    <col min="2316" max="2316" width="2.7109375" style="7" customWidth="1"/>
    <col min="2317" max="2317" width="28.7109375" style="7" customWidth="1"/>
    <col min="2318" max="2318" width="2.7109375" style="7" customWidth="1"/>
    <col min="2319" max="2319" width="12.7109375" style="7" customWidth="1"/>
    <col min="2320" max="2320" width="2.7109375" style="7" customWidth="1"/>
    <col min="2321" max="2321" width="18.7109375" style="7" customWidth="1"/>
    <col min="2322" max="2322" width="2.7109375" style="7" customWidth="1"/>
    <col min="2323" max="2323" width="12.7109375" style="7" customWidth="1"/>
    <col min="2324" max="2559" width="10" style="7"/>
    <col min="2560" max="2560" width="40.7109375" style="7" customWidth="1"/>
    <col min="2561" max="2561" width="2.7109375" style="7" customWidth="1"/>
    <col min="2562" max="2562" width="16.7109375" style="7" customWidth="1"/>
    <col min="2563" max="2563" width="2.7109375" style="7" customWidth="1"/>
    <col min="2564" max="2564" width="12.7109375" style="7" customWidth="1"/>
    <col min="2565" max="2566" width="2.7109375" style="7" customWidth="1"/>
    <col min="2567" max="2567" width="6.7109375" style="7" customWidth="1"/>
    <col min="2568" max="2568" width="2.7109375" style="7" customWidth="1"/>
    <col min="2569" max="2569" width="74.7109375" style="7" customWidth="1"/>
    <col min="2570" max="2570" width="2.7109375" style="7" customWidth="1"/>
    <col min="2571" max="2571" width="6.7109375" style="7" customWidth="1"/>
    <col min="2572" max="2572" width="2.7109375" style="7" customWidth="1"/>
    <col min="2573" max="2573" width="28.7109375" style="7" customWidth="1"/>
    <col min="2574" max="2574" width="2.7109375" style="7" customWidth="1"/>
    <col min="2575" max="2575" width="12.7109375" style="7" customWidth="1"/>
    <col min="2576" max="2576" width="2.7109375" style="7" customWidth="1"/>
    <col min="2577" max="2577" width="18.7109375" style="7" customWidth="1"/>
    <col min="2578" max="2578" width="2.7109375" style="7" customWidth="1"/>
    <col min="2579" max="2579" width="12.7109375" style="7" customWidth="1"/>
    <col min="2580" max="2815" width="10" style="7"/>
    <col min="2816" max="2816" width="40.7109375" style="7" customWidth="1"/>
    <col min="2817" max="2817" width="2.7109375" style="7" customWidth="1"/>
    <col min="2818" max="2818" width="16.7109375" style="7" customWidth="1"/>
    <col min="2819" max="2819" width="2.7109375" style="7" customWidth="1"/>
    <col min="2820" max="2820" width="12.7109375" style="7" customWidth="1"/>
    <col min="2821" max="2822" width="2.7109375" style="7" customWidth="1"/>
    <col min="2823" max="2823" width="6.7109375" style="7" customWidth="1"/>
    <col min="2824" max="2824" width="2.7109375" style="7" customWidth="1"/>
    <col min="2825" max="2825" width="74.7109375" style="7" customWidth="1"/>
    <col min="2826" max="2826" width="2.7109375" style="7" customWidth="1"/>
    <col min="2827" max="2827" width="6.7109375" style="7" customWidth="1"/>
    <col min="2828" max="2828" width="2.7109375" style="7" customWidth="1"/>
    <col min="2829" max="2829" width="28.7109375" style="7" customWidth="1"/>
    <col min="2830" max="2830" width="2.7109375" style="7" customWidth="1"/>
    <col min="2831" max="2831" width="12.7109375" style="7" customWidth="1"/>
    <col min="2832" max="2832" width="2.7109375" style="7" customWidth="1"/>
    <col min="2833" max="2833" width="18.7109375" style="7" customWidth="1"/>
    <col min="2834" max="2834" width="2.7109375" style="7" customWidth="1"/>
    <col min="2835" max="2835" width="12.7109375" style="7" customWidth="1"/>
    <col min="2836" max="3071" width="10" style="7"/>
    <col min="3072" max="3072" width="40.7109375" style="7" customWidth="1"/>
    <col min="3073" max="3073" width="2.7109375" style="7" customWidth="1"/>
    <col min="3074" max="3074" width="16.7109375" style="7" customWidth="1"/>
    <col min="3075" max="3075" width="2.7109375" style="7" customWidth="1"/>
    <col min="3076" max="3076" width="12.7109375" style="7" customWidth="1"/>
    <col min="3077" max="3078" width="2.7109375" style="7" customWidth="1"/>
    <col min="3079" max="3079" width="6.7109375" style="7" customWidth="1"/>
    <col min="3080" max="3080" width="2.7109375" style="7" customWidth="1"/>
    <col min="3081" max="3081" width="74.7109375" style="7" customWidth="1"/>
    <col min="3082" max="3082" width="2.7109375" style="7" customWidth="1"/>
    <col min="3083" max="3083" width="6.7109375" style="7" customWidth="1"/>
    <col min="3084" max="3084" width="2.7109375" style="7" customWidth="1"/>
    <col min="3085" max="3085" width="28.7109375" style="7" customWidth="1"/>
    <col min="3086" max="3086" width="2.7109375" style="7" customWidth="1"/>
    <col min="3087" max="3087" width="12.7109375" style="7" customWidth="1"/>
    <col min="3088" max="3088" width="2.7109375" style="7" customWidth="1"/>
    <col min="3089" max="3089" width="18.7109375" style="7" customWidth="1"/>
    <col min="3090" max="3090" width="2.7109375" style="7" customWidth="1"/>
    <col min="3091" max="3091" width="12.7109375" style="7" customWidth="1"/>
    <col min="3092" max="3327" width="10" style="7"/>
    <col min="3328" max="3328" width="40.7109375" style="7" customWidth="1"/>
    <col min="3329" max="3329" width="2.7109375" style="7" customWidth="1"/>
    <col min="3330" max="3330" width="16.7109375" style="7" customWidth="1"/>
    <col min="3331" max="3331" width="2.7109375" style="7" customWidth="1"/>
    <col min="3332" max="3332" width="12.7109375" style="7" customWidth="1"/>
    <col min="3333" max="3334" width="2.7109375" style="7" customWidth="1"/>
    <col min="3335" max="3335" width="6.7109375" style="7" customWidth="1"/>
    <col min="3336" max="3336" width="2.7109375" style="7" customWidth="1"/>
    <col min="3337" max="3337" width="74.7109375" style="7" customWidth="1"/>
    <col min="3338" max="3338" width="2.7109375" style="7" customWidth="1"/>
    <col min="3339" max="3339" width="6.7109375" style="7" customWidth="1"/>
    <col min="3340" max="3340" width="2.7109375" style="7" customWidth="1"/>
    <col min="3341" max="3341" width="28.7109375" style="7" customWidth="1"/>
    <col min="3342" max="3342" width="2.7109375" style="7" customWidth="1"/>
    <col min="3343" max="3343" width="12.7109375" style="7" customWidth="1"/>
    <col min="3344" max="3344" width="2.7109375" style="7" customWidth="1"/>
    <col min="3345" max="3345" width="18.7109375" style="7" customWidth="1"/>
    <col min="3346" max="3346" width="2.7109375" style="7" customWidth="1"/>
    <col min="3347" max="3347" width="12.7109375" style="7" customWidth="1"/>
    <col min="3348" max="3583" width="10" style="7"/>
    <col min="3584" max="3584" width="40.7109375" style="7" customWidth="1"/>
    <col min="3585" max="3585" width="2.7109375" style="7" customWidth="1"/>
    <col min="3586" max="3586" width="16.7109375" style="7" customWidth="1"/>
    <col min="3587" max="3587" width="2.7109375" style="7" customWidth="1"/>
    <col min="3588" max="3588" width="12.7109375" style="7" customWidth="1"/>
    <col min="3589" max="3590" width="2.7109375" style="7" customWidth="1"/>
    <col min="3591" max="3591" width="6.7109375" style="7" customWidth="1"/>
    <col min="3592" max="3592" width="2.7109375" style="7" customWidth="1"/>
    <col min="3593" max="3593" width="74.7109375" style="7" customWidth="1"/>
    <col min="3594" max="3594" width="2.7109375" style="7" customWidth="1"/>
    <col min="3595" max="3595" width="6.7109375" style="7" customWidth="1"/>
    <col min="3596" max="3596" width="2.7109375" style="7" customWidth="1"/>
    <col min="3597" max="3597" width="28.7109375" style="7" customWidth="1"/>
    <col min="3598" max="3598" width="2.7109375" style="7" customWidth="1"/>
    <col min="3599" max="3599" width="12.7109375" style="7" customWidth="1"/>
    <col min="3600" max="3600" width="2.7109375" style="7" customWidth="1"/>
    <col min="3601" max="3601" width="18.7109375" style="7" customWidth="1"/>
    <col min="3602" max="3602" width="2.7109375" style="7" customWidth="1"/>
    <col min="3603" max="3603" width="12.7109375" style="7" customWidth="1"/>
    <col min="3604" max="3839" width="10" style="7"/>
    <col min="3840" max="3840" width="40.7109375" style="7" customWidth="1"/>
    <col min="3841" max="3841" width="2.7109375" style="7" customWidth="1"/>
    <col min="3842" max="3842" width="16.7109375" style="7" customWidth="1"/>
    <col min="3843" max="3843" width="2.7109375" style="7" customWidth="1"/>
    <col min="3844" max="3844" width="12.7109375" style="7" customWidth="1"/>
    <col min="3845" max="3846" width="2.7109375" style="7" customWidth="1"/>
    <col min="3847" max="3847" width="6.7109375" style="7" customWidth="1"/>
    <col min="3848" max="3848" width="2.7109375" style="7" customWidth="1"/>
    <col min="3849" max="3849" width="74.7109375" style="7" customWidth="1"/>
    <col min="3850" max="3850" width="2.7109375" style="7" customWidth="1"/>
    <col min="3851" max="3851" width="6.7109375" style="7" customWidth="1"/>
    <col min="3852" max="3852" width="2.7109375" style="7" customWidth="1"/>
    <col min="3853" max="3853" width="28.7109375" style="7" customWidth="1"/>
    <col min="3854" max="3854" width="2.7109375" style="7" customWidth="1"/>
    <col min="3855" max="3855" width="12.7109375" style="7" customWidth="1"/>
    <col min="3856" max="3856" width="2.7109375" style="7" customWidth="1"/>
    <col min="3857" max="3857" width="18.7109375" style="7" customWidth="1"/>
    <col min="3858" max="3858" width="2.7109375" style="7" customWidth="1"/>
    <col min="3859" max="3859" width="12.7109375" style="7" customWidth="1"/>
    <col min="3860" max="4095" width="10" style="7"/>
    <col min="4096" max="4096" width="40.7109375" style="7" customWidth="1"/>
    <col min="4097" max="4097" width="2.7109375" style="7" customWidth="1"/>
    <col min="4098" max="4098" width="16.7109375" style="7" customWidth="1"/>
    <col min="4099" max="4099" width="2.7109375" style="7" customWidth="1"/>
    <col min="4100" max="4100" width="12.7109375" style="7" customWidth="1"/>
    <col min="4101" max="4102" width="2.7109375" style="7" customWidth="1"/>
    <col min="4103" max="4103" width="6.7109375" style="7" customWidth="1"/>
    <col min="4104" max="4104" width="2.7109375" style="7" customWidth="1"/>
    <col min="4105" max="4105" width="74.7109375" style="7" customWidth="1"/>
    <col min="4106" max="4106" width="2.7109375" style="7" customWidth="1"/>
    <col min="4107" max="4107" width="6.7109375" style="7" customWidth="1"/>
    <col min="4108" max="4108" width="2.7109375" style="7" customWidth="1"/>
    <col min="4109" max="4109" width="28.7109375" style="7" customWidth="1"/>
    <col min="4110" max="4110" width="2.7109375" style="7" customWidth="1"/>
    <col min="4111" max="4111" width="12.7109375" style="7" customWidth="1"/>
    <col min="4112" max="4112" width="2.7109375" style="7" customWidth="1"/>
    <col min="4113" max="4113" width="18.7109375" style="7" customWidth="1"/>
    <col min="4114" max="4114" width="2.7109375" style="7" customWidth="1"/>
    <col min="4115" max="4115" width="12.7109375" style="7" customWidth="1"/>
    <col min="4116" max="4351" width="10" style="7"/>
    <col min="4352" max="4352" width="40.7109375" style="7" customWidth="1"/>
    <col min="4353" max="4353" width="2.7109375" style="7" customWidth="1"/>
    <col min="4354" max="4354" width="16.7109375" style="7" customWidth="1"/>
    <col min="4355" max="4355" width="2.7109375" style="7" customWidth="1"/>
    <col min="4356" max="4356" width="12.7109375" style="7" customWidth="1"/>
    <col min="4357" max="4358" width="2.7109375" style="7" customWidth="1"/>
    <col min="4359" max="4359" width="6.7109375" style="7" customWidth="1"/>
    <col min="4360" max="4360" width="2.7109375" style="7" customWidth="1"/>
    <col min="4361" max="4361" width="74.7109375" style="7" customWidth="1"/>
    <col min="4362" max="4362" width="2.7109375" style="7" customWidth="1"/>
    <col min="4363" max="4363" width="6.7109375" style="7" customWidth="1"/>
    <col min="4364" max="4364" width="2.7109375" style="7" customWidth="1"/>
    <col min="4365" max="4365" width="28.7109375" style="7" customWidth="1"/>
    <col min="4366" max="4366" width="2.7109375" style="7" customWidth="1"/>
    <col min="4367" max="4367" width="12.7109375" style="7" customWidth="1"/>
    <col min="4368" max="4368" width="2.7109375" style="7" customWidth="1"/>
    <col min="4369" max="4369" width="18.7109375" style="7" customWidth="1"/>
    <col min="4370" max="4370" width="2.7109375" style="7" customWidth="1"/>
    <col min="4371" max="4371" width="12.7109375" style="7" customWidth="1"/>
    <col min="4372" max="4607" width="10" style="7"/>
    <col min="4608" max="4608" width="40.7109375" style="7" customWidth="1"/>
    <col min="4609" max="4609" width="2.7109375" style="7" customWidth="1"/>
    <col min="4610" max="4610" width="16.7109375" style="7" customWidth="1"/>
    <col min="4611" max="4611" width="2.7109375" style="7" customWidth="1"/>
    <col min="4612" max="4612" width="12.7109375" style="7" customWidth="1"/>
    <col min="4613" max="4614" width="2.7109375" style="7" customWidth="1"/>
    <col min="4615" max="4615" width="6.7109375" style="7" customWidth="1"/>
    <col min="4616" max="4616" width="2.7109375" style="7" customWidth="1"/>
    <col min="4617" max="4617" width="74.7109375" style="7" customWidth="1"/>
    <col min="4618" max="4618" width="2.7109375" style="7" customWidth="1"/>
    <col min="4619" max="4619" width="6.7109375" style="7" customWidth="1"/>
    <col min="4620" max="4620" width="2.7109375" style="7" customWidth="1"/>
    <col min="4621" max="4621" width="28.7109375" style="7" customWidth="1"/>
    <col min="4622" max="4622" width="2.7109375" style="7" customWidth="1"/>
    <col min="4623" max="4623" width="12.7109375" style="7" customWidth="1"/>
    <col min="4624" max="4624" width="2.7109375" style="7" customWidth="1"/>
    <col min="4625" max="4625" width="18.7109375" style="7" customWidth="1"/>
    <col min="4626" max="4626" width="2.7109375" style="7" customWidth="1"/>
    <col min="4627" max="4627" width="12.7109375" style="7" customWidth="1"/>
    <col min="4628" max="4863" width="10" style="7"/>
    <col min="4864" max="4864" width="40.7109375" style="7" customWidth="1"/>
    <col min="4865" max="4865" width="2.7109375" style="7" customWidth="1"/>
    <col min="4866" max="4866" width="16.7109375" style="7" customWidth="1"/>
    <col min="4867" max="4867" width="2.7109375" style="7" customWidth="1"/>
    <col min="4868" max="4868" width="12.7109375" style="7" customWidth="1"/>
    <col min="4869" max="4870" width="2.7109375" style="7" customWidth="1"/>
    <col min="4871" max="4871" width="6.7109375" style="7" customWidth="1"/>
    <col min="4872" max="4872" width="2.7109375" style="7" customWidth="1"/>
    <col min="4873" max="4873" width="74.7109375" style="7" customWidth="1"/>
    <col min="4874" max="4874" width="2.7109375" style="7" customWidth="1"/>
    <col min="4875" max="4875" width="6.7109375" style="7" customWidth="1"/>
    <col min="4876" max="4876" width="2.7109375" style="7" customWidth="1"/>
    <col min="4877" max="4877" width="28.7109375" style="7" customWidth="1"/>
    <col min="4878" max="4878" width="2.7109375" style="7" customWidth="1"/>
    <col min="4879" max="4879" width="12.7109375" style="7" customWidth="1"/>
    <col min="4880" max="4880" width="2.7109375" style="7" customWidth="1"/>
    <col min="4881" max="4881" width="18.7109375" style="7" customWidth="1"/>
    <col min="4882" max="4882" width="2.7109375" style="7" customWidth="1"/>
    <col min="4883" max="4883" width="12.7109375" style="7" customWidth="1"/>
    <col min="4884" max="5119" width="10" style="7"/>
    <col min="5120" max="5120" width="40.7109375" style="7" customWidth="1"/>
    <col min="5121" max="5121" width="2.7109375" style="7" customWidth="1"/>
    <col min="5122" max="5122" width="16.7109375" style="7" customWidth="1"/>
    <col min="5123" max="5123" width="2.7109375" style="7" customWidth="1"/>
    <col min="5124" max="5124" width="12.7109375" style="7" customWidth="1"/>
    <col min="5125" max="5126" width="2.7109375" style="7" customWidth="1"/>
    <col min="5127" max="5127" width="6.7109375" style="7" customWidth="1"/>
    <col min="5128" max="5128" width="2.7109375" style="7" customWidth="1"/>
    <col min="5129" max="5129" width="74.7109375" style="7" customWidth="1"/>
    <col min="5130" max="5130" width="2.7109375" style="7" customWidth="1"/>
    <col min="5131" max="5131" width="6.7109375" style="7" customWidth="1"/>
    <col min="5132" max="5132" width="2.7109375" style="7" customWidth="1"/>
    <col min="5133" max="5133" width="28.7109375" style="7" customWidth="1"/>
    <col min="5134" max="5134" width="2.7109375" style="7" customWidth="1"/>
    <col min="5135" max="5135" width="12.7109375" style="7" customWidth="1"/>
    <col min="5136" max="5136" width="2.7109375" style="7" customWidth="1"/>
    <col min="5137" max="5137" width="18.7109375" style="7" customWidth="1"/>
    <col min="5138" max="5138" width="2.7109375" style="7" customWidth="1"/>
    <col min="5139" max="5139" width="12.7109375" style="7" customWidth="1"/>
    <col min="5140" max="5375" width="10" style="7"/>
    <col min="5376" max="5376" width="40.7109375" style="7" customWidth="1"/>
    <col min="5377" max="5377" width="2.7109375" style="7" customWidth="1"/>
    <col min="5378" max="5378" width="16.7109375" style="7" customWidth="1"/>
    <col min="5379" max="5379" width="2.7109375" style="7" customWidth="1"/>
    <col min="5380" max="5380" width="12.7109375" style="7" customWidth="1"/>
    <col min="5381" max="5382" width="2.7109375" style="7" customWidth="1"/>
    <col min="5383" max="5383" width="6.7109375" style="7" customWidth="1"/>
    <col min="5384" max="5384" width="2.7109375" style="7" customWidth="1"/>
    <col min="5385" max="5385" width="74.7109375" style="7" customWidth="1"/>
    <col min="5386" max="5386" width="2.7109375" style="7" customWidth="1"/>
    <col min="5387" max="5387" width="6.7109375" style="7" customWidth="1"/>
    <col min="5388" max="5388" width="2.7109375" style="7" customWidth="1"/>
    <col min="5389" max="5389" width="28.7109375" style="7" customWidth="1"/>
    <col min="5390" max="5390" width="2.7109375" style="7" customWidth="1"/>
    <col min="5391" max="5391" width="12.7109375" style="7" customWidth="1"/>
    <col min="5392" max="5392" width="2.7109375" style="7" customWidth="1"/>
    <col min="5393" max="5393" width="18.7109375" style="7" customWidth="1"/>
    <col min="5394" max="5394" width="2.7109375" style="7" customWidth="1"/>
    <col min="5395" max="5395" width="12.7109375" style="7" customWidth="1"/>
    <col min="5396" max="5631" width="10" style="7"/>
    <col min="5632" max="5632" width="40.7109375" style="7" customWidth="1"/>
    <col min="5633" max="5633" width="2.7109375" style="7" customWidth="1"/>
    <col min="5634" max="5634" width="16.7109375" style="7" customWidth="1"/>
    <col min="5635" max="5635" width="2.7109375" style="7" customWidth="1"/>
    <col min="5636" max="5636" width="12.7109375" style="7" customWidth="1"/>
    <col min="5637" max="5638" width="2.7109375" style="7" customWidth="1"/>
    <col min="5639" max="5639" width="6.7109375" style="7" customWidth="1"/>
    <col min="5640" max="5640" width="2.7109375" style="7" customWidth="1"/>
    <col min="5641" max="5641" width="74.7109375" style="7" customWidth="1"/>
    <col min="5642" max="5642" width="2.7109375" style="7" customWidth="1"/>
    <col min="5643" max="5643" width="6.7109375" style="7" customWidth="1"/>
    <col min="5644" max="5644" width="2.7109375" style="7" customWidth="1"/>
    <col min="5645" max="5645" width="28.7109375" style="7" customWidth="1"/>
    <col min="5646" max="5646" width="2.7109375" style="7" customWidth="1"/>
    <col min="5647" max="5647" width="12.7109375" style="7" customWidth="1"/>
    <col min="5648" max="5648" width="2.7109375" style="7" customWidth="1"/>
    <col min="5649" max="5649" width="18.7109375" style="7" customWidth="1"/>
    <col min="5650" max="5650" width="2.7109375" style="7" customWidth="1"/>
    <col min="5651" max="5651" width="12.7109375" style="7" customWidth="1"/>
    <col min="5652" max="5887" width="10" style="7"/>
    <col min="5888" max="5888" width="40.7109375" style="7" customWidth="1"/>
    <col min="5889" max="5889" width="2.7109375" style="7" customWidth="1"/>
    <col min="5890" max="5890" width="16.7109375" style="7" customWidth="1"/>
    <col min="5891" max="5891" width="2.7109375" style="7" customWidth="1"/>
    <col min="5892" max="5892" width="12.7109375" style="7" customWidth="1"/>
    <col min="5893" max="5894" width="2.7109375" style="7" customWidth="1"/>
    <col min="5895" max="5895" width="6.7109375" style="7" customWidth="1"/>
    <col min="5896" max="5896" width="2.7109375" style="7" customWidth="1"/>
    <col min="5897" max="5897" width="74.7109375" style="7" customWidth="1"/>
    <col min="5898" max="5898" width="2.7109375" style="7" customWidth="1"/>
    <col min="5899" max="5899" width="6.7109375" style="7" customWidth="1"/>
    <col min="5900" max="5900" width="2.7109375" style="7" customWidth="1"/>
    <col min="5901" max="5901" width="28.7109375" style="7" customWidth="1"/>
    <col min="5902" max="5902" width="2.7109375" style="7" customWidth="1"/>
    <col min="5903" max="5903" width="12.7109375" style="7" customWidth="1"/>
    <col min="5904" max="5904" width="2.7109375" style="7" customWidth="1"/>
    <col min="5905" max="5905" width="18.7109375" style="7" customWidth="1"/>
    <col min="5906" max="5906" width="2.7109375" style="7" customWidth="1"/>
    <col min="5907" max="5907" width="12.7109375" style="7" customWidth="1"/>
    <col min="5908" max="6143" width="10" style="7"/>
    <col min="6144" max="6144" width="40.7109375" style="7" customWidth="1"/>
    <col min="6145" max="6145" width="2.7109375" style="7" customWidth="1"/>
    <col min="6146" max="6146" width="16.7109375" style="7" customWidth="1"/>
    <col min="6147" max="6147" width="2.7109375" style="7" customWidth="1"/>
    <col min="6148" max="6148" width="12.7109375" style="7" customWidth="1"/>
    <col min="6149" max="6150" width="2.7109375" style="7" customWidth="1"/>
    <col min="6151" max="6151" width="6.7109375" style="7" customWidth="1"/>
    <col min="6152" max="6152" width="2.7109375" style="7" customWidth="1"/>
    <col min="6153" max="6153" width="74.7109375" style="7" customWidth="1"/>
    <col min="6154" max="6154" width="2.7109375" style="7" customWidth="1"/>
    <col min="6155" max="6155" width="6.7109375" style="7" customWidth="1"/>
    <col min="6156" max="6156" width="2.7109375" style="7" customWidth="1"/>
    <col min="6157" max="6157" width="28.7109375" style="7" customWidth="1"/>
    <col min="6158" max="6158" width="2.7109375" style="7" customWidth="1"/>
    <col min="6159" max="6159" width="12.7109375" style="7" customWidth="1"/>
    <col min="6160" max="6160" width="2.7109375" style="7" customWidth="1"/>
    <col min="6161" max="6161" width="18.7109375" style="7" customWidth="1"/>
    <col min="6162" max="6162" width="2.7109375" style="7" customWidth="1"/>
    <col min="6163" max="6163" width="12.7109375" style="7" customWidth="1"/>
    <col min="6164" max="6399" width="10" style="7"/>
    <col min="6400" max="6400" width="40.7109375" style="7" customWidth="1"/>
    <col min="6401" max="6401" width="2.7109375" style="7" customWidth="1"/>
    <col min="6402" max="6402" width="16.7109375" style="7" customWidth="1"/>
    <col min="6403" max="6403" width="2.7109375" style="7" customWidth="1"/>
    <col min="6404" max="6404" width="12.7109375" style="7" customWidth="1"/>
    <col min="6405" max="6406" width="2.7109375" style="7" customWidth="1"/>
    <col min="6407" max="6407" width="6.7109375" style="7" customWidth="1"/>
    <col min="6408" max="6408" width="2.7109375" style="7" customWidth="1"/>
    <col min="6409" max="6409" width="74.7109375" style="7" customWidth="1"/>
    <col min="6410" max="6410" width="2.7109375" style="7" customWidth="1"/>
    <col min="6411" max="6411" width="6.7109375" style="7" customWidth="1"/>
    <col min="6412" max="6412" width="2.7109375" style="7" customWidth="1"/>
    <col min="6413" max="6413" width="28.7109375" style="7" customWidth="1"/>
    <col min="6414" max="6414" width="2.7109375" style="7" customWidth="1"/>
    <col min="6415" max="6415" width="12.7109375" style="7" customWidth="1"/>
    <col min="6416" max="6416" width="2.7109375" style="7" customWidth="1"/>
    <col min="6417" max="6417" width="18.7109375" style="7" customWidth="1"/>
    <col min="6418" max="6418" width="2.7109375" style="7" customWidth="1"/>
    <col min="6419" max="6419" width="12.7109375" style="7" customWidth="1"/>
    <col min="6420" max="6655" width="10" style="7"/>
    <col min="6656" max="6656" width="40.7109375" style="7" customWidth="1"/>
    <col min="6657" max="6657" width="2.7109375" style="7" customWidth="1"/>
    <col min="6658" max="6658" width="16.7109375" style="7" customWidth="1"/>
    <col min="6659" max="6659" width="2.7109375" style="7" customWidth="1"/>
    <col min="6660" max="6660" width="12.7109375" style="7" customWidth="1"/>
    <col min="6661" max="6662" width="2.7109375" style="7" customWidth="1"/>
    <col min="6663" max="6663" width="6.7109375" style="7" customWidth="1"/>
    <col min="6664" max="6664" width="2.7109375" style="7" customWidth="1"/>
    <col min="6665" max="6665" width="74.7109375" style="7" customWidth="1"/>
    <col min="6666" max="6666" width="2.7109375" style="7" customWidth="1"/>
    <col min="6667" max="6667" width="6.7109375" style="7" customWidth="1"/>
    <col min="6668" max="6668" width="2.7109375" style="7" customWidth="1"/>
    <col min="6669" max="6669" width="28.7109375" style="7" customWidth="1"/>
    <col min="6670" max="6670" width="2.7109375" style="7" customWidth="1"/>
    <col min="6671" max="6671" width="12.7109375" style="7" customWidth="1"/>
    <col min="6672" max="6672" width="2.7109375" style="7" customWidth="1"/>
    <col min="6673" max="6673" width="18.7109375" style="7" customWidth="1"/>
    <col min="6674" max="6674" width="2.7109375" style="7" customWidth="1"/>
    <col min="6675" max="6675" width="12.7109375" style="7" customWidth="1"/>
    <col min="6676" max="6911" width="10" style="7"/>
    <col min="6912" max="6912" width="40.7109375" style="7" customWidth="1"/>
    <col min="6913" max="6913" width="2.7109375" style="7" customWidth="1"/>
    <col min="6914" max="6914" width="16.7109375" style="7" customWidth="1"/>
    <col min="6915" max="6915" width="2.7109375" style="7" customWidth="1"/>
    <col min="6916" max="6916" width="12.7109375" style="7" customWidth="1"/>
    <col min="6917" max="6918" width="2.7109375" style="7" customWidth="1"/>
    <col min="6919" max="6919" width="6.7109375" style="7" customWidth="1"/>
    <col min="6920" max="6920" width="2.7109375" style="7" customWidth="1"/>
    <col min="6921" max="6921" width="74.7109375" style="7" customWidth="1"/>
    <col min="6922" max="6922" width="2.7109375" style="7" customWidth="1"/>
    <col min="6923" max="6923" width="6.7109375" style="7" customWidth="1"/>
    <col min="6924" max="6924" width="2.7109375" style="7" customWidth="1"/>
    <col min="6925" max="6925" width="28.7109375" style="7" customWidth="1"/>
    <col min="6926" max="6926" width="2.7109375" style="7" customWidth="1"/>
    <col min="6927" max="6927" width="12.7109375" style="7" customWidth="1"/>
    <col min="6928" max="6928" width="2.7109375" style="7" customWidth="1"/>
    <col min="6929" max="6929" width="18.7109375" style="7" customWidth="1"/>
    <col min="6930" max="6930" width="2.7109375" style="7" customWidth="1"/>
    <col min="6931" max="6931" width="12.7109375" style="7" customWidth="1"/>
    <col min="6932" max="7167" width="10" style="7"/>
    <col min="7168" max="7168" width="40.7109375" style="7" customWidth="1"/>
    <col min="7169" max="7169" width="2.7109375" style="7" customWidth="1"/>
    <col min="7170" max="7170" width="16.7109375" style="7" customWidth="1"/>
    <col min="7171" max="7171" width="2.7109375" style="7" customWidth="1"/>
    <col min="7172" max="7172" width="12.7109375" style="7" customWidth="1"/>
    <col min="7173" max="7174" width="2.7109375" style="7" customWidth="1"/>
    <col min="7175" max="7175" width="6.7109375" style="7" customWidth="1"/>
    <col min="7176" max="7176" width="2.7109375" style="7" customWidth="1"/>
    <col min="7177" max="7177" width="74.7109375" style="7" customWidth="1"/>
    <col min="7178" max="7178" width="2.7109375" style="7" customWidth="1"/>
    <col min="7179" max="7179" width="6.7109375" style="7" customWidth="1"/>
    <col min="7180" max="7180" width="2.7109375" style="7" customWidth="1"/>
    <col min="7181" max="7181" width="28.7109375" style="7" customWidth="1"/>
    <col min="7182" max="7182" width="2.7109375" style="7" customWidth="1"/>
    <col min="7183" max="7183" width="12.7109375" style="7" customWidth="1"/>
    <col min="7184" max="7184" width="2.7109375" style="7" customWidth="1"/>
    <col min="7185" max="7185" width="18.7109375" style="7" customWidth="1"/>
    <col min="7186" max="7186" width="2.7109375" style="7" customWidth="1"/>
    <col min="7187" max="7187" width="12.7109375" style="7" customWidth="1"/>
    <col min="7188" max="7423" width="10" style="7"/>
    <col min="7424" max="7424" width="40.7109375" style="7" customWidth="1"/>
    <col min="7425" max="7425" width="2.7109375" style="7" customWidth="1"/>
    <col min="7426" max="7426" width="16.7109375" style="7" customWidth="1"/>
    <col min="7427" max="7427" width="2.7109375" style="7" customWidth="1"/>
    <col min="7428" max="7428" width="12.7109375" style="7" customWidth="1"/>
    <col min="7429" max="7430" width="2.7109375" style="7" customWidth="1"/>
    <col min="7431" max="7431" width="6.7109375" style="7" customWidth="1"/>
    <col min="7432" max="7432" width="2.7109375" style="7" customWidth="1"/>
    <col min="7433" max="7433" width="74.7109375" style="7" customWidth="1"/>
    <col min="7434" max="7434" width="2.7109375" style="7" customWidth="1"/>
    <col min="7435" max="7435" width="6.7109375" style="7" customWidth="1"/>
    <col min="7436" max="7436" width="2.7109375" style="7" customWidth="1"/>
    <col min="7437" max="7437" width="28.7109375" style="7" customWidth="1"/>
    <col min="7438" max="7438" width="2.7109375" style="7" customWidth="1"/>
    <col min="7439" max="7439" width="12.7109375" style="7" customWidth="1"/>
    <col min="7440" max="7440" width="2.7109375" style="7" customWidth="1"/>
    <col min="7441" max="7441" width="18.7109375" style="7" customWidth="1"/>
    <col min="7442" max="7442" width="2.7109375" style="7" customWidth="1"/>
    <col min="7443" max="7443" width="12.7109375" style="7" customWidth="1"/>
    <col min="7444" max="7679" width="10" style="7"/>
    <col min="7680" max="7680" width="40.7109375" style="7" customWidth="1"/>
    <col min="7681" max="7681" width="2.7109375" style="7" customWidth="1"/>
    <col min="7682" max="7682" width="16.7109375" style="7" customWidth="1"/>
    <col min="7683" max="7683" width="2.7109375" style="7" customWidth="1"/>
    <col min="7684" max="7684" width="12.7109375" style="7" customWidth="1"/>
    <col min="7685" max="7686" width="2.7109375" style="7" customWidth="1"/>
    <col min="7687" max="7687" width="6.7109375" style="7" customWidth="1"/>
    <col min="7688" max="7688" width="2.7109375" style="7" customWidth="1"/>
    <col min="7689" max="7689" width="74.7109375" style="7" customWidth="1"/>
    <col min="7690" max="7690" width="2.7109375" style="7" customWidth="1"/>
    <col min="7691" max="7691" width="6.7109375" style="7" customWidth="1"/>
    <col min="7692" max="7692" width="2.7109375" style="7" customWidth="1"/>
    <col min="7693" max="7693" width="28.7109375" style="7" customWidth="1"/>
    <col min="7694" max="7694" width="2.7109375" style="7" customWidth="1"/>
    <col min="7695" max="7695" width="12.7109375" style="7" customWidth="1"/>
    <col min="7696" max="7696" width="2.7109375" style="7" customWidth="1"/>
    <col min="7697" max="7697" width="18.7109375" style="7" customWidth="1"/>
    <col min="7698" max="7698" width="2.7109375" style="7" customWidth="1"/>
    <col min="7699" max="7699" width="12.7109375" style="7" customWidth="1"/>
    <col min="7700" max="7935" width="10" style="7"/>
    <col min="7936" max="7936" width="40.7109375" style="7" customWidth="1"/>
    <col min="7937" max="7937" width="2.7109375" style="7" customWidth="1"/>
    <col min="7938" max="7938" width="16.7109375" style="7" customWidth="1"/>
    <col min="7939" max="7939" width="2.7109375" style="7" customWidth="1"/>
    <col min="7940" max="7940" width="12.7109375" style="7" customWidth="1"/>
    <col min="7941" max="7942" width="2.7109375" style="7" customWidth="1"/>
    <col min="7943" max="7943" width="6.7109375" style="7" customWidth="1"/>
    <col min="7944" max="7944" width="2.7109375" style="7" customWidth="1"/>
    <col min="7945" max="7945" width="74.7109375" style="7" customWidth="1"/>
    <col min="7946" max="7946" width="2.7109375" style="7" customWidth="1"/>
    <col min="7947" max="7947" width="6.7109375" style="7" customWidth="1"/>
    <col min="7948" max="7948" width="2.7109375" style="7" customWidth="1"/>
    <col min="7949" max="7949" width="28.7109375" style="7" customWidth="1"/>
    <col min="7950" max="7950" width="2.7109375" style="7" customWidth="1"/>
    <col min="7951" max="7951" width="12.7109375" style="7" customWidth="1"/>
    <col min="7952" max="7952" width="2.7109375" style="7" customWidth="1"/>
    <col min="7953" max="7953" width="18.7109375" style="7" customWidth="1"/>
    <col min="7954" max="7954" width="2.7109375" style="7" customWidth="1"/>
    <col min="7955" max="7955" width="12.7109375" style="7" customWidth="1"/>
    <col min="7956" max="8191" width="10" style="7"/>
    <col min="8192" max="8192" width="40.7109375" style="7" customWidth="1"/>
    <col min="8193" max="8193" width="2.7109375" style="7" customWidth="1"/>
    <col min="8194" max="8194" width="16.7109375" style="7" customWidth="1"/>
    <col min="8195" max="8195" width="2.7109375" style="7" customWidth="1"/>
    <col min="8196" max="8196" width="12.7109375" style="7" customWidth="1"/>
    <col min="8197" max="8198" width="2.7109375" style="7" customWidth="1"/>
    <col min="8199" max="8199" width="6.7109375" style="7" customWidth="1"/>
    <col min="8200" max="8200" width="2.7109375" style="7" customWidth="1"/>
    <col min="8201" max="8201" width="74.7109375" style="7" customWidth="1"/>
    <col min="8202" max="8202" width="2.7109375" style="7" customWidth="1"/>
    <col min="8203" max="8203" width="6.7109375" style="7" customWidth="1"/>
    <col min="8204" max="8204" width="2.7109375" style="7" customWidth="1"/>
    <col min="8205" max="8205" width="28.7109375" style="7" customWidth="1"/>
    <col min="8206" max="8206" width="2.7109375" style="7" customWidth="1"/>
    <col min="8207" max="8207" width="12.7109375" style="7" customWidth="1"/>
    <col min="8208" max="8208" width="2.7109375" style="7" customWidth="1"/>
    <col min="8209" max="8209" width="18.7109375" style="7" customWidth="1"/>
    <col min="8210" max="8210" width="2.7109375" style="7" customWidth="1"/>
    <col min="8211" max="8211" width="12.7109375" style="7" customWidth="1"/>
    <col min="8212" max="8447" width="10" style="7"/>
    <col min="8448" max="8448" width="40.7109375" style="7" customWidth="1"/>
    <col min="8449" max="8449" width="2.7109375" style="7" customWidth="1"/>
    <col min="8450" max="8450" width="16.7109375" style="7" customWidth="1"/>
    <col min="8451" max="8451" width="2.7109375" style="7" customWidth="1"/>
    <col min="8452" max="8452" width="12.7109375" style="7" customWidth="1"/>
    <col min="8453" max="8454" width="2.7109375" style="7" customWidth="1"/>
    <col min="8455" max="8455" width="6.7109375" style="7" customWidth="1"/>
    <col min="8456" max="8456" width="2.7109375" style="7" customWidth="1"/>
    <col min="8457" max="8457" width="74.7109375" style="7" customWidth="1"/>
    <col min="8458" max="8458" width="2.7109375" style="7" customWidth="1"/>
    <col min="8459" max="8459" width="6.7109375" style="7" customWidth="1"/>
    <col min="8460" max="8460" width="2.7109375" style="7" customWidth="1"/>
    <col min="8461" max="8461" width="28.7109375" style="7" customWidth="1"/>
    <col min="8462" max="8462" width="2.7109375" style="7" customWidth="1"/>
    <col min="8463" max="8463" width="12.7109375" style="7" customWidth="1"/>
    <col min="8464" max="8464" width="2.7109375" style="7" customWidth="1"/>
    <col min="8465" max="8465" width="18.7109375" style="7" customWidth="1"/>
    <col min="8466" max="8466" width="2.7109375" style="7" customWidth="1"/>
    <col min="8467" max="8467" width="12.7109375" style="7" customWidth="1"/>
    <col min="8468" max="8703" width="10" style="7"/>
    <col min="8704" max="8704" width="40.7109375" style="7" customWidth="1"/>
    <col min="8705" max="8705" width="2.7109375" style="7" customWidth="1"/>
    <col min="8706" max="8706" width="16.7109375" style="7" customWidth="1"/>
    <col min="8707" max="8707" width="2.7109375" style="7" customWidth="1"/>
    <col min="8708" max="8708" width="12.7109375" style="7" customWidth="1"/>
    <col min="8709" max="8710" width="2.7109375" style="7" customWidth="1"/>
    <col min="8711" max="8711" width="6.7109375" style="7" customWidth="1"/>
    <col min="8712" max="8712" width="2.7109375" style="7" customWidth="1"/>
    <col min="8713" max="8713" width="74.7109375" style="7" customWidth="1"/>
    <col min="8714" max="8714" width="2.7109375" style="7" customWidth="1"/>
    <col min="8715" max="8715" width="6.7109375" style="7" customWidth="1"/>
    <col min="8716" max="8716" width="2.7109375" style="7" customWidth="1"/>
    <col min="8717" max="8717" width="28.7109375" style="7" customWidth="1"/>
    <col min="8718" max="8718" width="2.7109375" style="7" customWidth="1"/>
    <col min="8719" max="8719" width="12.7109375" style="7" customWidth="1"/>
    <col min="8720" max="8720" width="2.7109375" style="7" customWidth="1"/>
    <col min="8721" max="8721" width="18.7109375" style="7" customWidth="1"/>
    <col min="8722" max="8722" width="2.7109375" style="7" customWidth="1"/>
    <col min="8723" max="8723" width="12.7109375" style="7" customWidth="1"/>
    <col min="8724" max="8959" width="10" style="7"/>
    <col min="8960" max="8960" width="40.7109375" style="7" customWidth="1"/>
    <col min="8961" max="8961" width="2.7109375" style="7" customWidth="1"/>
    <col min="8962" max="8962" width="16.7109375" style="7" customWidth="1"/>
    <col min="8963" max="8963" width="2.7109375" style="7" customWidth="1"/>
    <col min="8964" max="8964" width="12.7109375" style="7" customWidth="1"/>
    <col min="8965" max="8966" width="2.7109375" style="7" customWidth="1"/>
    <col min="8967" max="8967" width="6.7109375" style="7" customWidth="1"/>
    <col min="8968" max="8968" width="2.7109375" style="7" customWidth="1"/>
    <col min="8969" max="8969" width="74.7109375" style="7" customWidth="1"/>
    <col min="8970" max="8970" width="2.7109375" style="7" customWidth="1"/>
    <col min="8971" max="8971" width="6.7109375" style="7" customWidth="1"/>
    <col min="8972" max="8972" width="2.7109375" style="7" customWidth="1"/>
    <col min="8973" max="8973" width="28.7109375" style="7" customWidth="1"/>
    <col min="8974" max="8974" width="2.7109375" style="7" customWidth="1"/>
    <col min="8975" max="8975" width="12.7109375" style="7" customWidth="1"/>
    <col min="8976" max="8976" width="2.7109375" style="7" customWidth="1"/>
    <col min="8977" max="8977" width="18.7109375" style="7" customWidth="1"/>
    <col min="8978" max="8978" width="2.7109375" style="7" customWidth="1"/>
    <col min="8979" max="8979" width="12.7109375" style="7" customWidth="1"/>
    <col min="8980" max="9215" width="10" style="7"/>
    <col min="9216" max="9216" width="40.7109375" style="7" customWidth="1"/>
    <col min="9217" max="9217" width="2.7109375" style="7" customWidth="1"/>
    <col min="9218" max="9218" width="16.7109375" style="7" customWidth="1"/>
    <col min="9219" max="9219" width="2.7109375" style="7" customWidth="1"/>
    <col min="9220" max="9220" width="12.7109375" style="7" customWidth="1"/>
    <col min="9221" max="9222" width="2.7109375" style="7" customWidth="1"/>
    <col min="9223" max="9223" width="6.7109375" style="7" customWidth="1"/>
    <col min="9224" max="9224" width="2.7109375" style="7" customWidth="1"/>
    <col min="9225" max="9225" width="74.7109375" style="7" customWidth="1"/>
    <col min="9226" max="9226" width="2.7109375" style="7" customWidth="1"/>
    <col min="9227" max="9227" width="6.7109375" style="7" customWidth="1"/>
    <col min="9228" max="9228" width="2.7109375" style="7" customWidth="1"/>
    <col min="9229" max="9229" width="28.7109375" style="7" customWidth="1"/>
    <col min="9230" max="9230" width="2.7109375" style="7" customWidth="1"/>
    <col min="9231" max="9231" width="12.7109375" style="7" customWidth="1"/>
    <col min="9232" max="9232" width="2.7109375" style="7" customWidth="1"/>
    <col min="9233" max="9233" width="18.7109375" style="7" customWidth="1"/>
    <col min="9234" max="9234" width="2.7109375" style="7" customWidth="1"/>
    <col min="9235" max="9235" width="12.7109375" style="7" customWidth="1"/>
    <col min="9236" max="9471" width="10" style="7"/>
    <col min="9472" max="9472" width="40.7109375" style="7" customWidth="1"/>
    <col min="9473" max="9473" width="2.7109375" style="7" customWidth="1"/>
    <col min="9474" max="9474" width="16.7109375" style="7" customWidth="1"/>
    <col min="9475" max="9475" width="2.7109375" style="7" customWidth="1"/>
    <col min="9476" max="9476" width="12.7109375" style="7" customWidth="1"/>
    <col min="9477" max="9478" width="2.7109375" style="7" customWidth="1"/>
    <col min="9479" max="9479" width="6.7109375" style="7" customWidth="1"/>
    <col min="9480" max="9480" width="2.7109375" style="7" customWidth="1"/>
    <col min="9481" max="9481" width="74.7109375" style="7" customWidth="1"/>
    <col min="9482" max="9482" width="2.7109375" style="7" customWidth="1"/>
    <col min="9483" max="9483" width="6.7109375" style="7" customWidth="1"/>
    <col min="9484" max="9484" width="2.7109375" style="7" customWidth="1"/>
    <col min="9485" max="9485" width="28.7109375" style="7" customWidth="1"/>
    <col min="9486" max="9486" width="2.7109375" style="7" customWidth="1"/>
    <col min="9487" max="9487" width="12.7109375" style="7" customWidth="1"/>
    <col min="9488" max="9488" width="2.7109375" style="7" customWidth="1"/>
    <col min="9489" max="9489" width="18.7109375" style="7" customWidth="1"/>
    <col min="9490" max="9490" width="2.7109375" style="7" customWidth="1"/>
    <col min="9491" max="9491" width="12.7109375" style="7" customWidth="1"/>
    <col min="9492" max="9727" width="10" style="7"/>
    <col min="9728" max="9728" width="40.7109375" style="7" customWidth="1"/>
    <col min="9729" max="9729" width="2.7109375" style="7" customWidth="1"/>
    <col min="9730" max="9730" width="16.7109375" style="7" customWidth="1"/>
    <col min="9731" max="9731" width="2.7109375" style="7" customWidth="1"/>
    <col min="9732" max="9732" width="12.7109375" style="7" customWidth="1"/>
    <col min="9733" max="9734" width="2.7109375" style="7" customWidth="1"/>
    <col min="9735" max="9735" width="6.7109375" style="7" customWidth="1"/>
    <col min="9736" max="9736" width="2.7109375" style="7" customWidth="1"/>
    <col min="9737" max="9737" width="74.7109375" style="7" customWidth="1"/>
    <col min="9738" max="9738" width="2.7109375" style="7" customWidth="1"/>
    <col min="9739" max="9739" width="6.7109375" style="7" customWidth="1"/>
    <col min="9740" max="9740" width="2.7109375" style="7" customWidth="1"/>
    <col min="9741" max="9741" width="28.7109375" style="7" customWidth="1"/>
    <col min="9742" max="9742" width="2.7109375" style="7" customWidth="1"/>
    <col min="9743" max="9743" width="12.7109375" style="7" customWidth="1"/>
    <col min="9744" max="9744" width="2.7109375" style="7" customWidth="1"/>
    <col min="9745" max="9745" width="18.7109375" style="7" customWidth="1"/>
    <col min="9746" max="9746" width="2.7109375" style="7" customWidth="1"/>
    <col min="9747" max="9747" width="12.7109375" style="7" customWidth="1"/>
    <col min="9748" max="9983" width="10" style="7"/>
    <col min="9984" max="9984" width="40.7109375" style="7" customWidth="1"/>
    <col min="9985" max="9985" width="2.7109375" style="7" customWidth="1"/>
    <col min="9986" max="9986" width="16.7109375" style="7" customWidth="1"/>
    <col min="9987" max="9987" width="2.7109375" style="7" customWidth="1"/>
    <col min="9988" max="9988" width="12.7109375" style="7" customWidth="1"/>
    <col min="9989" max="9990" width="2.7109375" style="7" customWidth="1"/>
    <col min="9991" max="9991" width="6.7109375" style="7" customWidth="1"/>
    <col min="9992" max="9992" width="2.7109375" style="7" customWidth="1"/>
    <col min="9993" max="9993" width="74.7109375" style="7" customWidth="1"/>
    <col min="9994" max="9994" width="2.7109375" style="7" customWidth="1"/>
    <col min="9995" max="9995" width="6.7109375" style="7" customWidth="1"/>
    <col min="9996" max="9996" width="2.7109375" style="7" customWidth="1"/>
    <col min="9997" max="9997" width="28.7109375" style="7" customWidth="1"/>
    <col min="9998" max="9998" width="2.7109375" style="7" customWidth="1"/>
    <col min="9999" max="9999" width="12.7109375" style="7" customWidth="1"/>
    <col min="10000" max="10000" width="2.7109375" style="7" customWidth="1"/>
    <col min="10001" max="10001" width="18.7109375" style="7" customWidth="1"/>
    <col min="10002" max="10002" width="2.7109375" style="7" customWidth="1"/>
    <col min="10003" max="10003" width="12.7109375" style="7" customWidth="1"/>
    <col min="10004" max="10239" width="10" style="7"/>
    <col min="10240" max="10240" width="40.7109375" style="7" customWidth="1"/>
    <col min="10241" max="10241" width="2.7109375" style="7" customWidth="1"/>
    <col min="10242" max="10242" width="16.7109375" style="7" customWidth="1"/>
    <col min="10243" max="10243" width="2.7109375" style="7" customWidth="1"/>
    <col min="10244" max="10244" width="12.7109375" style="7" customWidth="1"/>
    <col min="10245" max="10246" width="2.7109375" style="7" customWidth="1"/>
    <col min="10247" max="10247" width="6.7109375" style="7" customWidth="1"/>
    <col min="10248" max="10248" width="2.7109375" style="7" customWidth="1"/>
    <col min="10249" max="10249" width="74.7109375" style="7" customWidth="1"/>
    <col min="10250" max="10250" width="2.7109375" style="7" customWidth="1"/>
    <col min="10251" max="10251" width="6.7109375" style="7" customWidth="1"/>
    <col min="10252" max="10252" width="2.7109375" style="7" customWidth="1"/>
    <col min="10253" max="10253" width="28.7109375" style="7" customWidth="1"/>
    <col min="10254" max="10254" width="2.7109375" style="7" customWidth="1"/>
    <col min="10255" max="10255" width="12.7109375" style="7" customWidth="1"/>
    <col min="10256" max="10256" width="2.7109375" style="7" customWidth="1"/>
    <col min="10257" max="10257" width="18.7109375" style="7" customWidth="1"/>
    <col min="10258" max="10258" width="2.7109375" style="7" customWidth="1"/>
    <col min="10259" max="10259" width="12.7109375" style="7" customWidth="1"/>
    <col min="10260" max="10495" width="10" style="7"/>
    <col min="10496" max="10496" width="40.7109375" style="7" customWidth="1"/>
    <col min="10497" max="10497" width="2.7109375" style="7" customWidth="1"/>
    <col min="10498" max="10498" width="16.7109375" style="7" customWidth="1"/>
    <col min="10499" max="10499" width="2.7109375" style="7" customWidth="1"/>
    <col min="10500" max="10500" width="12.7109375" style="7" customWidth="1"/>
    <col min="10501" max="10502" width="2.7109375" style="7" customWidth="1"/>
    <col min="10503" max="10503" width="6.7109375" style="7" customWidth="1"/>
    <col min="10504" max="10504" width="2.7109375" style="7" customWidth="1"/>
    <col min="10505" max="10505" width="74.7109375" style="7" customWidth="1"/>
    <col min="10506" max="10506" width="2.7109375" style="7" customWidth="1"/>
    <col min="10507" max="10507" width="6.7109375" style="7" customWidth="1"/>
    <col min="10508" max="10508" width="2.7109375" style="7" customWidth="1"/>
    <col min="10509" max="10509" width="28.7109375" style="7" customWidth="1"/>
    <col min="10510" max="10510" width="2.7109375" style="7" customWidth="1"/>
    <col min="10511" max="10511" width="12.7109375" style="7" customWidth="1"/>
    <col min="10512" max="10512" width="2.7109375" style="7" customWidth="1"/>
    <col min="10513" max="10513" width="18.7109375" style="7" customWidth="1"/>
    <col min="10514" max="10514" width="2.7109375" style="7" customWidth="1"/>
    <col min="10515" max="10515" width="12.7109375" style="7" customWidth="1"/>
    <col min="10516" max="10751" width="10" style="7"/>
    <col min="10752" max="10752" width="40.7109375" style="7" customWidth="1"/>
    <col min="10753" max="10753" width="2.7109375" style="7" customWidth="1"/>
    <col min="10754" max="10754" width="16.7109375" style="7" customWidth="1"/>
    <col min="10755" max="10755" width="2.7109375" style="7" customWidth="1"/>
    <col min="10756" max="10756" width="12.7109375" style="7" customWidth="1"/>
    <col min="10757" max="10758" width="2.7109375" style="7" customWidth="1"/>
    <col min="10759" max="10759" width="6.7109375" style="7" customWidth="1"/>
    <col min="10760" max="10760" width="2.7109375" style="7" customWidth="1"/>
    <col min="10761" max="10761" width="74.7109375" style="7" customWidth="1"/>
    <col min="10762" max="10762" width="2.7109375" style="7" customWidth="1"/>
    <col min="10763" max="10763" width="6.7109375" style="7" customWidth="1"/>
    <col min="10764" max="10764" width="2.7109375" style="7" customWidth="1"/>
    <col min="10765" max="10765" width="28.7109375" style="7" customWidth="1"/>
    <col min="10766" max="10766" width="2.7109375" style="7" customWidth="1"/>
    <col min="10767" max="10767" width="12.7109375" style="7" customWidth="1"/>
    <col min="10768" max="10768" width="2.7109375" style="7" customWidth="1"/>
    <col min="10769" max="10769" width="18.7109375" style="7" customWidth="1"/>
    <col min="10770" max="10770" width="2.7109375" style="7" customWidth="1"/>
    <col min="10771" max="10771" width="12.7109375" style="7" customWidth="1"/>
    <col min="10772" max="11007" width="10" style="7"/>
    <col min="11008" max="11008" width="40.7109375" style="7" customWidth="1"/>
    <col min="11009" max="11009" width="2.7109375" style="7" customWidth="1"/>
    <col min="11010" max="11010" width="16.7109375" style="7" customWidth="1"/>
    <col min="11011" max="11011" width="2.7109375" style="7" customWidth="1"/>
    <col min="11012" max="11012" width="12.7109375" style="7" customWidth="1"/>
    <col min="11013" max="11014" width="2.7109375" style="7" customWidth="1"/>
    <col min="11015" max="11015" width="6.7109375" style="7" customWidth="1"/>
    <col min="11016" max="11016" width="2.7109375" style="7" customWidth="1"/>
    <col min="11017" max="11017" width="74.7109375" style="7" customWidth="1"/>
    <col min="11018" max="11018" width="2.7109375" style="7" customWidth="1"/>
    <col min="11019" max="11019" width="6.7109375" style="7" customWidth="1"/>
    <col min="11020" max="11020" width="2.7109375" style="7" customWidth="1"/>
    <col min="11021" max="11021" width="28.7109375" style="7" customWidth="1"/>
    <col min="11022" max="11022" width="2.7109375" style="7" customWidth="1"/>
    <col min="11023" max="11023" width="12.7109375" style="7" customWidth="1"/>
    <col min="11024" max="11024" width="2.7109375" style="7" customWidth="1"/>
    <col min="11025" max="11025" width="18.7109375" style="7" customWidth="1"/>
    <col min="11026" max="11026" width="2.7109375" style="7" customWidth="1"/>
    <col min="11027" max="11027" width="12.7109375" style="7" customWidth="1"/>
    <col min="11028" max="11263" width="10" style="7"/>
    <col min="11264" max="11264" width="40.7109375" style="7" customWidth="1"/>
    <col min="11265" max="11265" width="2.7109375" style="7" customWidth="1"/>
    <col min="11266" max="11266" width="16.7109375" style="7" customWidth="1"/>
    <col min="11267" max="11267" width="2.7109375" style="7" customWidth="1"/>
    <col min="11268" max="11268" width="12.7109375" style="7" customWidth="1"/>
    <col min="11269" max="11270" width="2.7109375" style="7" customWidth="1"/>
    <col min="11271" max="11271" width="6.7109375" style="7" customWidth="1"/>
    <col min="11272" max="11272" width="2.7109375" style="7" customWidth="1"/>
    <col min="11273" max="11273" width="74.7109375" style="7" customWidth="1"/>
    <col min="11274" max="11274" width="2.7109375" style="7" customWidth="1"/>
    <col min="11275" max="11275" width="6.7109375" style="7" customWidth="1"/>
    <col min="11276" max="11276" width="2.7109375" style="7" customWidth="1"/>
    <col min="11277" max="11277" width="28.7109375" style="7" customWidth="1"/>
    <col min="11278" max="11278" width="2.7109375" style="7" customWidth="1"/>
    <col min="11279" max="11279" width="12.7109375" style="7" customWidth="1"/>
    <col min="11280" max="11280" width="2.7109375" style="7" customWidth="1"/>
    <col min="11281" max="11281" width="18.7109375" style="7" customWidth="1"/>
    <col min="11282" max="11282" width="2.7109375" style="7" customWidth="1"/>
    <col min="11283" max="11283" width="12.7109375" style="7" customWidth="1"/>
    <col min="11284" max="11519" width="10" style="7"/>
    <col min="11520" max="11520" width="40.7109375" style="7" customWidth="1"/>
    <col min="11521" max="11521" width="2.7109375" style="7" customWidth="1"/>
    <col min="11522" max="11522" width="16.7109375" style="7" customWidth="1"/>
    <col min="11523" max="11523" width="2.7109375" style="7" customWidth="1"/>
    <col min="11524" max="11524" width="12.7109375" style="7" customWidth="1"/>
    <col min="11525" max="11526" width="2.7109375" style="7" customWidth="1"/>
    <col min="11527" max="11527" width="6.7109375" style="7" customWidth="1"/>
    <col min="11528" max="11528" width="2.7109375" style="7" customWidth="1"/>
    <col min="11529" max="11529" width="74.7109375" style="7" customWidth="1"/>
    <col min="11530" max="11530" width="2.7109375" style="7" customWidth="1"/>
    <col min="11531" max="11531" width="6.7109375" style="7" customWidth="1"/>
    <col min="11532" max="11532" width="2.7109375" style="7" customWidth="1"/>
    <col min="11533" max="11533" width="28.7109375" style="7" customWidth="1"/>
    <col min="11534" max="11534" width="2.7109375" style="7" customWidth="1"/>
    <col min="11535" max="11535" width="12.7109375" style="7" customWidth="1"/>
    <col min="11536" max="11536" width="2.7109375" style="7" customWidth="1"/>
    <col min="11537" max="11537" width="18.7109375" style="7" customWidth="1"/>
    <col min="11538" max="11538" width="2.7109375" style="7" customWidth="1"/>
    <col min="11539" max="11539" width="12.7109375" style="7" customWidth="1"/>
    <col min="11540" max="11775" width="10" style="7"/>
    <col min="11776" max="11776" width="40.7109375" style="7" customWidth="1"/>
    <col min="11777" max="11777" width="2.7109375" style="7" customWidth="1"/>
    <col min="11778" max="11778" width="16.7109375" style="7" customWidth="1"/>
    <col min="11779" max="11779" width="2.7109375" style="7" customWidth="1"/>
    <col min="11780" max="11780" width="12.7109375" style="7" customWidth="1"/>
    <col min="11781" max="11782" width="2.7109375" style="7" customWidth="1"/>
    <col min="11783" max="11783" width="6.7109375" style="7" customWidth="1"/>
    <col min="11784" max="11784" width="2.7109375" style="7" customWidth="1"/>
    <col min="11785" max="11785" width="74.7109375" style="7" customWidth="1"/>
    <col min="11786" max="11786" width="2.7109375" style="7" customWidth="1"/>
    <col min="11787" max="11787" width="6.7109375" style="7" customWidth="1"/>
    <col min="11788" max="11788" width="2.7109375" style="7" customWidth="1"/>
    <col min="11789" max="11789" width="28.7109375" style="7" customWidth="1"/>
    <col min="11790" max="11790" width="2.7109375" style="7" customWidth="1"/>
    <col min="11791" max="11791" width="12.7109375" style="7" customWidth="1"/>
    <col min="11792" max="11792" width="2.7109375" style="7" customWidth="1"/>
    <col min="11793" max="11793" width="18.7109375" style="7" customWidth="1"/>
    <col min="11794" max="11794" width="2.7109375" style="7" customWidth="1"/>
    <col min="11795" max="11795" width="12.7109375" style="7" customWidth="1"/>
    <col min="11796" max="12031" width="10" style="7"/>
    <col min="12032" max="12032" width="40.7109375" style="7" customWidth="1"/>
    <col min="12033" max="12033" width="2.7109375" style="7" customWidth="1"/>
    <col min="12034" max="12034" width="16.7109375" style="7" customWidth="1"/>
    <col min="12035" max="12035" width="2.7109375" style="7" customWidth="1"/>
    <col min="12036" max="12036" width="12.7109375" style="7" customWidth="1"/>
    <col min="12037" max="12038" width="2.7109375" style="7" customWidth="1"/>
    <col min="12039" max="12039" width="6.7109375" style="7" customWidth="1"/>
    <col min="12040" max="12040" width="2.7109375" style="7" customWidth="1"/>
    <col min="12041" max="12041" width="74.7109375" style="7" customWidth="1"/>
    <col min="12042" max="12042" width="2.7109375" style="7" customWidth="1"/>
    <col min="12043" max="12043" width="6.7109375" style="7" customWidth="1"/>
    <col min="12044" max="12044" width="2.7109375" style="7" customWidth="1"/>
    <col min="12045" max="12045" width="28.7109375" style="7" customWidth="1"/>
    <col min="12046" max="12046" width="2.7109375" style="7" customWidth="1"/>
    <col min="12047" max="12047" width="12.7109375" style="7" customWidth="1"/>
    <col min="12048" max="12048" width="2.7109375" style="7" customWidth="1"/>
    <col min="12049" max="12049" width="18.7109375" style="7" customWidth="1"/>
    <col min="12050" max="12050" width="2.7109375" style="7" customWidth="1"/>
    <col min="12051" max="12051" width="12.7109375" style="7" customWidth="1"/>
    <col min="12052" max="12287" width="10" style="7"/>
    <col min="12288" max="12288" width="40.7109375" style="7" customWidth="1"/>
    <col min="12289" max="12289" width="2.7109375" style="7" customWidth="1"/>
    <col min="12290" max="12290" width="16.7109375" style="7" customWidth="1"/>
    <col min="12291" max="12291" width="2.7109375" style="7" customWidth="1"/>
    <col min="12292" max="12292" width="12.7109375" style="7" customWidth="1"/>
    <col min="12293" max="12294" width="2.7109375" style="7" customWidth="1"/>
    <col min="12295" max="12295" width="6.7109375" style="7" customWidth="1"/>
    <col min="12296" max="12296" width="2.7109375" style="7" customWidth="1"/>
    <col min="12297" max="12297" width="74.7109375" style="7" customWidth="1"/>
    <col min="12298" max="12298" width="2.7109375" style="7" customWidth="1"/>
    <col min="12299" max="12299" width="6.7109375" style="7" customWidth="1"/>
    <col min="12300" max="12300" width="2.7109375" style="7" customWidth="1"/>
    <col min="12301" max="12301" width="28.7109375" style="7" customWidth="1"/>
    <col min="12302" max="12302" width="2.7109375" style="7" customWidth="1"/>
    <col min="12303" max="12303" width="12.7109375" style="7" customWidth="1"/>
    <col min="12304" max="12304" width="2.7109375" style="7" customWidth="1"/>
    <col min="12305" max="12305" width="18.7109375" style="7" customWidth="1"/>
    <col min="12306" max="12306" width="2.7109375" style="7" customWidth="1"/>
    <col min="12307" max="12307" width="12.7109375" style="7" customWidth="1"/>
    <col min="12308" max="12543" width="10" style="7"/>
    <col min="12544" max="12544" width="40.7109375" style="7" customWidth="1"/>
    <col min="12545" max="12545" width="2.7109375" style="7" customWidth="1"/>
    <col min="12546" max="12546" width="16.7109375" style="7" customWidth="1"/>
    <col min="12547" max="12547" width="2.7109375" style="7" customWidth="1"/>
    <col min="12548" max="12548" width="12.7109375" style="7" customWidth="1"/>
    <col min="12549" max="12550" width="2.7109375" style="7" customWidth="1"/>
    <col min="12551" max="12551" width="6.7109375" style="7" customWidth="1"/>
    <col min="12552" max="12552" width="2.7109375" style="7" customWidth="1"/>
    <col min="12553" max="12553" width="74.7109375" style="7" customWidth="1"/>
    <col min="12554" max="12554" width="2.7109375" style="7" customWidth="1"/>
    <col min="12555" max="12555" width="6.7109375" style="7" customWidth="1"/>
    <col min="12556" max="12556" width="2.7109375" style="7" customWidth="1"/>
    <col min="12557" max="12557" width="28.7109375" style="7" customWidth="1"/>
    <col min="12558" max="12558" width="2.7109375" style="7" customWidth="1"/>
    <col min="12559" max="12559" width="12.7109375" style="7" customWidth="1"/>
    <col min="12560" max="12560" width="2.7109375" style="7" customWidth="1"/>
    <col min="12561" max="12561" width="18.7109375" style="7" customWidth="1"/>
    <col min="12562" max="12562" width="2.7109375" style="7" customWidth="1"/>
    <col min="12563" max="12563" width="12.7109375" style="7" customWidth="1"/>
    <col min="12564" max="12799" width="10" style="7"/>
    <col min="12800" max="12800" width="40.7109375" style="7" customWidth="1"/>
    <col min="12801" max="12801" width="2.7109375" style="7" customWidth="1"/>
    <col min="12802" max="12802" width="16.7109375" style="7" customWidth="1"/>
    <col min="12803" max="12803" width="2.7109375" style="7" customWidth="1"/>
    <col min="12804" max="12804" width="12.7109375" style="7" customWidth="1"/>
    <col min="12805" max="12806" width="2.7109375" style="7" customWidth="1"/>
    <col min="12807" max="12807" width="6.7109375" style="7" customWidth="1"/>
    <col min="12808" max="12808" width="2.7109375" style="7" customWidth="1"/>
    <col min="12809" max="12809" width="74.7109375" style="7" customWidth="1"/>
    <col min="12810" max="12810" width="2.7109375" style="7" customWidth="1"/>
    <col min="12811" max="12811" width="6.7109375" style="7" customWidth="1"/>
    <col min="12812" max="12812" width="2.7109375" style="7" customWidth="1"/>
    <col min="12813" max="12813" width="28.7109375" style="7" customWidth="1"/>
    <col min="12814" max="12814" width="2.7109375" style="7" customWidth="1"/>
    <col min="12815" max="12815" width="12.7109375" style="7" customWidth="1"/>
    <col min="12816" max="12816" width="2.7109375" style="7" customWidth="1"/>
    <col min="12817" max="12817" width="18.7109375" style="7" customWidth="1"/>
    <col min="12818" max="12818" width="2.7109375" style="7" customWidth="1"/>
    <col min="12819" max="12819" width="12.7109375" style="7" customWidth="1"/>
    <col min="12820" max="13055" width="10" style="7"/>
    <col min="13056" max="13056" width="40.7109375" style="7" customWidth="1"/>
    <col min="13057" max="13057" width="2.7109375" style="7" customWidth="1"/>
    <col min="13058" max="13058" width="16.7109375" style="7" customWidth="1"/>
    <col min="13059" max="13059" width="2.7109375" style="7" customWidth="1"/>
    <col min="13060" max="13060" width="12.7109375" style="7" customWidth="1"/>
    <col min="13061" max="13062" width="2.7109375" style="7" customWidth="1"/>
    <col min="13063" max="13063" width="6.7109375" style="7" customWidth="1"/>
    <col min="13064" max="13064" width="2.7109375" style="7" customWidth="1"/>
    <col min="13065" max="13065" width="74.7109375" style="7" customWidth="1"/>
    <col min="13066" max="13066" width="2.7109375" style="7" customWidth="1"/>
    <col min="13067" max="13067" width="6.7109375" style="7" customWidth="1"/>
    <col min="13068" max="13068" width="2.7109375" style="7" customWidth="1"/>
    <col min="13069" max="13069" width="28.7109375" style="7" customWidth="1"/>
    <col min="13070" max="13070" width="2.7109375" style="7" customWidth="1"/>
    <col min="13071" max="13071" width="12.7109375" style="7" customWidth="1"/>
    <col min="13072" max="13072" width="2.7109375" style="7" customWidth="1"/>
    <col min="13073" max="13073" width="18.7109375" style="7" customWidth="1"/>
    <col min="13074" max="13074" width="2.7109375" style="7" customWidth="1"/>
    <col min="13075" max="13075" width="12.7109375" style="7" customWidth="1"/>
    <col min="13076" max="13311" width="10" style="7"/>
    <col min="13312" max="13312" width="40.7109375" style="7" customWidth="1"/>
    <col min="13313" max="13313" width="2.7109375" style="7" customWidth="1"/>
    <col min="13314" max="13314" width="16.7109375" style="7" customWidth="1"/>
    <col min="13315" max="13315" width="2.7109375" style="7" customWidth="1"/>
    <col min="13316" max="13316" width="12.7109375" style="7" customWidth="1"/>
    <col min="13317" max="13318" width="2.7109375" style="7" customWidth="1"/>
    <col min="13319" max="13319" width="6.7109375" style="7" customWidth="1"/>
    <col min="13320" max="13320" width="2.7109375" style="7" customWidth="1"/>
    <col min="13321" max="13321" width="74.7109375" style="7" customWidth="1"/>
    <col min="13322" max="13322" width="2.7109375" style="7" customWidth="1"/>
    <col min="13323" max="13323" width="6.7109375" style="7" customWidth="1"/>
    <col min="13324" max="13324" width="2.7109375" style="7" customWidth="1"/>
    <col min="13325" max="13325" width="28.7109375" style="7" customWidth="1"/>
    <col min="13326" max="13326" width="2.7109375" style="7" customWidth="1"/>
    <col min="13327" max="13327" width="12.7109375" style="7" customWidth="1"/>
    <col min="13328" max="13328" width="2.7109375" style="7" customWidth="1"/>
    <col min="13329" max="13329" width="18.7109375" style="7" customWidth="1"/>
    <col min="13330" max="13330" width="2.7109375" style="7" customWidth="1"/>
    <col min="13331" max="13331" width="12.7109375" style="7" customWidth="1"/>
    <col min="13332" max="13567" width="10" style="7"/>
    <col min="13568" max="13568" width="40.7109375" style="7" customWidth="1"/>
    <col min="13569" max="13569" width="2.7109375" style="7" customWidth="1"/>
    <col min="13570" max="13570" width="16.7109375" style="7" customWidth="1"/>
    <col min="13571" max="13571" width="2.7109375" style="7" customWidth="1"/>
    <col min="13572" max="13572" width="12.7109375" style="7" customWidth="1"/>
    <col min="13573" max="13574" width="2.7109375" style="7" customWidth="1"/>
    <col min="13575" max="13575" width="6.7109375" style="7" customWidth="1"/>
    <col min="13576" max="13576" width="2.7109375" style="7" customWidth="1"/>
    <col min="13577" max="13577" width="74.7109375" style="7" customWidth="1"/>
    <col min="13578" max="13578" width="2.7109375" style="7" customWidth="1"/>
    <col min="13579" max="13579" width="6.7109375" style="7" customWidth="1"/>
    <col min="13580" max="13580" width="2.7109375" style="7" customWidth="1"/>
    <col min="13581" max="13581" width="28.7109375" style="7" customWidth="1"/>
    <col min="13582" max="13582" width="2.7109375" style="7" customWidth="1"/>
    <col min="13583" max="13583" width="12.7109375" style="7" customWidth="1"/>
    <col min="13584" max="13584" width="2.7109375" style="7" customWidth="1"/>
    <col min="13585" max="13585" width="18.7109375" style="7" customWidth="1"/>
    <col min="13586" max="13586" width="2.7109375" style="7" customWidth="1"/>
    <col min="13587" max="13587" width="12.7109375" style="7" customWidth="1"/>
    <col min="13588" max="13823" width="10" style="7"/>
    <col min="13824" max="13824" width="40.7109375" style="7" customWidth="1"/>
    <col min="13825" max="13825" width="2.7109375" style="7" customWidth="1"/>
    <col min="13826" max="13826" width="16.7109375" style="7" customWidth="1"/>
    <col min="13827" max="13827" width="2.7109375" style="7" customWidth="1"/>
    <col min="13828" max="13828" width="12.7109375" style="7" customWidth="1"/>
    <col min="13829" max="13830" width="2.7109375" style="7" customWidth="1"/>
    <col min="13831" max="13831" width="6.7109375" style="7" customWidth="1"/>
    <col min="13832" max="13832" width="2.7109375" style="7" customWidth="1"/>
    <col min="13833" max="13833" width="74.7109375" style="7" customWidth="1"/>
    <col min="13834" max="13834" width="2.7109375" style="7" customWidth="1"/>
    <col min="13835" max="13835" width="6.7109375" style="7" customWidth="1"/>
    <col min="13836" max="13836" width="2.7109375" style="7" customWidth="1"/>
    <col min="13837" max="13837" width="28.7109375" style="7" customWidth="1"/>
    <col min="13838" max="13838" width="2.7109375" style="7" customWidth="1"/>
    <col min="13839" max="13839" width="12.7109375" style="7" customWidth="1"/>
    <col min="13840" max="13840" width="2.7109375" style="7" customWidth="1"/>
    <col min="13841" max="13841" width="18.7109375" style="7" customWidth="1"/>
    <col min="13842" max="13842" width="2.7109375" style="7" customWidth="1"/>
    <col min="13843" max="13843" width="12.7109375" style="7" customWidth="1"/>
    <col min="13844" max="14079" width="10" style="7"/>
    <col min="14080" max="14080" width="40.7109375" style="7" customWidth="1"/>
    <col min="14081" max="14081" width="2.7109375" style="7" customWidth="1"/>
    <col min="14082" max="14082" width="16.7109375" style="7" customWidth="1"/>
    <col min="14083" max="14083" width="2.7109375" style="7" customWidth="1"/>
    <col min="14084" max="14084" width="12.7109375" style="7" customWidth="1"/>
    <col min="14085" max="14086" width="2.7109375" style="7" customWidth="1"/>
    <col min="14087" max="14087" width="6.7109375" style="7" customWidth="1"/>
    <col min="14088" max="14088" width="2.7109375" style="7" customWidth="1"/>
    <col min="14089" max="14089" width="74.7109375" style="7" customWidth="1"/>
    <col min="14090" max="14090" width="2.7109375" style="7" customWidth="1"/>
    <col min="14091" max="14091" width="6.7109375" style="7" customWidth="1"/>
    <col min="14092" max="14092" width="2.7109375" style="7" customWidth="1"/>
    <col min="14093" max="14093" width="28.7109375" style="7" customWidth="1"/>
    <col min="14094" max="14094" width="2.7109375" style="7" customWidth="1"/>
    <col min="14095" max="14095" width="12.7109375" style="7" customWidth="1"/>
    <col min="14096" max="14096" width="2.7109375" style="7" customWidth="1"/>
    <col min="14097" max="14097" width="18.7109375" style="7" customWidth="1"/>
    <col min="14098" max="14098" width="2.7109375" style="7" customWidth="1"/>
    <col min="14099" max="14099" width="12.7109375" style="7" customWidth="1"/>
    <col min="14100" max="14335" width="10" style="7"/>
    <col min="14336" max="14336" width="40.7109375" style="7" customWidth="1"/>
    <col min="14337" max="14337" width="2.7109375" style="7" customWidth="1"/>
    <col min="14338" max="14338" width="16.7109375" style="7" customWidth="1"/>
    <col min="14339" max="14339" width="2.7109375" style="7" customWidth="1"/>
    <col min="14340" max="14340" width="12.7109375" style="7" customWidth="1"/>
    <col min="14341" max="14342" width="2.7109375" style="7" customWidth="1"/>
    <col min="14343" max="14343" width="6.7109375" style="7" customWidth="1"/>
    <col min="14344" max="14344" width="2.7109375" style="7" customWidth="1"/>
    <col min="14345" max="14345" width="74.7109375" style="7" customWidth="1"/>
    <col min="14346" max="14346" width="2.7109375" style="7" customWidth="1"/>
    <col min="14347" max="14347" width="6.7109375" style="7" customWidth="1"/>
    <col min="14348" max="14348" width="2.7109375" style="7" customWidth="1"/>
    <col min="14349" max="14349" width="28.7109375" style="7" customWidth="1"/>
    <col min="14350" max="14350" width="2.7109375" style="7" customWidth="1"/>
    <col min="14351" max="14351" width="12.7109375" style="7" customWidth="1"/>
    <col min="14352" max="14352" width="2.7109375" style="7" customWidth="1"/>
    <col min="14353" max="14353" width="18.7109375" style="7" customWidth="1"/>
    <col min="14354" max="14354" width="2.7109375" style="7" customWidth="1"/>
    <col min="14355" max="14355" width="12.7109375" style="7" customWidth="1"/>
    <col min="14356" max="14591" width="10" style="7"/>
    <col min="14592" max="14592" width="40.7109375" style="7" customWidth="1"/>
    <col min="14593" max="14593" width="2.7109375" style="7" customWidth="1"/>
    <col min="14594" max="14594" width="16.7109375" style="7" customWidth="1"/>
    <col min="14595" max="14595" width="2.7109375" style="7" customWidth="1"/>
    <col min="14596" max="14596" width="12.7109375" style="7" customWidth="1"/>
    <col min="14597" max="14598" width="2.7109375" style="7" customWidth="1"/>
    <col min="14599" max="14599" width="6.7109375" style="7" customWidth="1"/>
    <col min="14600" max="14600" width="2.7109375" style="7" customWidth="1"/>
    <col min="14601" max="14601" width="74.7109375" style="7" customWidth="1"/>
    <col min="14602" max="14602" width="2.7109375" style="7" customWidth="1"/>
    <col min="14603" max="14603" width="6.7109375" style="7" customWidth="1"/>
    <col min="14604" max="14604" width="2.7109375" style="7" customWidth="1"/>
    <col min="14605" max="14605" width="28.7109375" style="7" customWidth="1"/>
    <col min="14606" max="14606" width="2.7109375" style="7" customWidth="1"/>
    <col min="14607" max="14607" width="12.7109375" style="7" customWidth="1"/>
    <col min="14608" max="14608" width="2.7109375" style="7" customWidth="1"/>
    <col min="14609" max="14609" width="18.7109375" style="7" customWidth="1"/>
    <col min="14610" max="14610" width="2.7109375" style="7" customWidth="1"/>
    <col min="14611" max="14611" width="12.7109375" style="7" customWidth="1"/>
    <col min="14612" max="14847" width="10" style="7"/>
    <col min="14848" max="14848" width="40.7109375" style="7" customWidth="1"/>
    <col min="14849" max="14849" width="2.7109375" style="7" customWidth="1"/>
    <col min="14850" max="14850" width="16.7109375" style="7" customWidth="1"/>
    <col min="14851" max="14851" width="2.7109375" style="7" customWidth="1"/>
    <col min="14852" max="14852" width="12.7109375" style="7" customWidth="1"/>
    <col min="14853" max="14854" width="2.7109375" style="7" customWidth="1"/>
    <col min="14855" max="14855" width="6.7109375" style="7" customWidth="1"/>
    <col min="14856" max="14856" width="2.7109375" style="7" customWidth="1"/>
    <col min="14857" max="14857" width="74.7109375" style="7" customWidth="1"/>
    <col min="14858" max="14858" width="2.7109375" style="7" customWidth="1"/>
    <col min="14859" max="14859" width="6.7109375" style="7" customWidth="1"/>
    <col min="14860" max="14860" width="2.7109375" style="7" customWidth="1"/>
    <col min="14861" max="14861" width="28.7109375" style="7" customWidth="1"/>
    <col min="14862" max="14862" width="2.7109375" style="7" customWidth="1"/>
    <col min="14863" max="14863" width="12.7109375" style="7" customWidth="1"/>
    <col min="14864" max="14864" width="2.7109375" style="7" customWidth="1"/>
    <col min="14865" max="14865" width="18.7109375" style="7" customWidth="1"/>
    <col min="14866" max="14866" width="2.7109375" style="7" customWidth="1"/>
    <col min="14867" max="14867" width="12.7109375" style="7" customWidth="1"/>
    <col min="14868" max="15103" width="10" style="7"/>
    <col min="15104" max="15104" width="40.7109375" style="7" customWidth="1"/>
    <col min="15105" max="15105" width="2.7109375" style="7" customWidth="1"/>
    <col min="15106" max="15106" width="16.7109375" style="7" customWidth="1"/>
    <col min="15107" max="15107" width="2.7109375" style="7" customWidth="1"/>
    <col min="15108" max="15108" width="12.7109375" style="7" customWidth="1"/>
    <col min="15109" max="15110" width="2.7109375" style="7" customWidth="1"/>
    <col min="15111" max="15111" width="6.7109375" style="7" customWidth="1"/>
    <col min="15112" max="15112" width="2.7109375" style="7" customWidth="1"/>
    <col min="15113" max="15113" width="74.7109375" style="7" customWidth="1"/>
    <col min="15114" max="15114" width="2.7109375" style="7" customWidth="1"/>
    <col min="15115" max="15115" width="6.7109375" style="7" customWidth="1"/>
    <col min="15116" max="15116" width="2.7109375" style="7" customWidth="1"/>
    <col min="15117" max="15117" width="28.7109375" style="7" customWidth="1"/>
    <col min="15118" max="15118" width="2.7109375" style="7" customWidth="1"/>
    <col min="15119" max="15119" width="12.7109375" style="7" customWidth="1"/>
    <col min="15120" max="15120" width="2.7109375" style="7" customWidth="1"/>
    <col min="15121" max="15121" width="18.7109375" style="7" customWidth="1"/>
    <col min="15122" max="15122" width="2.7109375" style="7" customWidth="1"/>
    <col min="15123" max="15123" width="12.7109375" style="7" customWidth="1"/>
    <col min="15124" max="15359" width="10" style="7"/>
    <col min="15360" max="15360" width="40.7109375" style="7" customWidth="1"/>
    <col min="15361" max="15361" width="2.7109375" style="7" customWidth="1"/>
    <col min="15362" max="15362" width="16.7109375" style="7" customWidth="1"/>
    <col min="15363" max="15363" width="2.7109375" style="7" customWidth="1"/>
    <col min="15364" max="15364" width="12.7109375" style="7" customWidth="1"/>
    <col min="15365" max="15366" width="2.7109375" style="7" customWidth="1"/>
    <col min="15367" max="15367" width="6.7109375" style="7" customWidth="1"/>
    <col min="15368" max="15368" width="2.7109375" style="7" customWidth="1"/>
    <col min="15369" max="15369" width="74.7109375" style="7" customWidth="1"/>
    <col min="15370" max="15370" width="2.7109375" style="7" customWidth="1"/>
    <col min="15371" max="15371" width="6.7109375" style="7" customWidth="1"/>
    <col min="15372" max="15372" width="2.7109375" style="7" customWidth="1"/>
    <col min="15373" max="15373" width="28.7109375" style="7" customWidth="1"/>
    <col min="15374" max="15374" width="2.7109375" style="7" customWidth="1"/>
    <col min="15375" max="15375" width="12.7109375" style="7" customWidth="1"/>
    <col min="15376" max="15376" width="2.7109375" style="7" customWidth="1"/>
    <col min="15377" max="15377" width="18.7109375" style="7" customWidth="1"/>
    <col min="15378" max="15378" width="2.7109375" style="7" customWidth="1"/>
    <col min="15379" max="15379" width="12.7109375" style="7" customWidth="1"/>
    <col min="15380" max="15615" width="10" style="7"/>
    <col min="15616" max="15616" width="40.7109375" style="7" customWidth="1"/>
    <col min="15617" max="15617" width="2.7109375" style="7" customWidth="1"/>
    <col min="15618" max="15618" width="16.7109375" style="7" customWidth="1"/>
    <col min="15619" max="15619" width="2.7109375" style="7" customWidth="1"/>
    <col min="15620" max="15620" width="12.7109375" style="7" customWidth="1"/>
    <col min="15621" max="15622" width="2.7109375" style="7" customWidth="1"/>
    <col min="15623" max="15623" width="6.7109375" style="7" customWidth="1"/>
    <col min="15624" max="15624" width="2.7109375" style="7" customWidth="1"/>
    <col min="15625" max="15625" width="74.7109375" style="7" customWidth="1"/>
    <col min="15626" max="15626" width="2.7109375" style="7" customWidth="1"/>
    <col min="15627" max="15627" width="6.7109375" style="7" customWidth="1"/>
    <col min="15628" max="15628" width="2.7109375" style="7" customWidth="1"/>
    <col min="15629" max="15629" width="28.7109375" style="7" customWidth="1"/>
    <col min="15630" max="15630" width="2.7109375" style="7" customWidth="1"/>
    <col min="15631" max="15631" width="12.7109375" style="7" customWidth="1"/>
    <col min="15632" max="15632" width="2.7109375" style="7" customWidth="1"/>
    <col min="15633" max="15633" width="18.7109375" style="7" customWidth="1"/>
    <col min="15634" max="15634" width="2.7109375" style="7" customWidth="1"/>
    <col min="15635" max="15635" width="12.7109375" style="7" customWidth="1"/>
    <col min="15636" max="15871" width="10" style="7"/>
    <col min="15872" max="15872" width="40.7109375" style="7" customWidth="1"/>
    <col min="15873" max="15873" width="2.7109375" style="7" customWidth="1"/>
    <col min="15874" max="15874" width="16.7109375" style="7" customWidth="1"/>
    <col min="15875" max="15875" width="2.7109375" style="7" customWidth="1"/>
    <col min="15876" max="15876" width="12.7109375" style="7" customWidth="1"/>
    <col min="15877" max="15878" width="2.7109375" style="7" customWidth="1"/>
    <col min="15879" max="15879" width="6.7109375" style="7" customWidth="1"/>
    <col min="15880" max="15880" width="2.7109375" style="7" customWidth="1"/>
    <col min="15881" max="15881" width="74.7109375" style="7" customWidth="1"/>
    <col min="15882" max="15882" width="2.7109375" style="7" customWidth="1"/>
    <col min="15883" max="15883" width="6.7109375" style="7" customWidth="1"/>
    <col min="15884" max="15884" width="2.7109375" style="7" customWidth="1"/>
    <col min="15885" max="15885" width="28.7109375" style="7" customWidth="1"/>
    <col min="15886" max="15886" width="2.7109375" style="7" customWidth="1"/>
    <col min="15887" max="15887" width="12.7109375" style="7" customWidth="1"/>
    <col min="15888" max="15888" width="2.7109375" style="7" customWidth="1"/>
    <col min="15889" max="15889" width="18.7109375" style="7" customWidth="1"/>
    <col min="15890" max="15890" width="2.7109375" style="7" customWidth="1"/>
    <col min="15891" max="15891" width="12.7109375" style="7" customWidth="1"/>
    <col min="15892" max="16127" width="10" style="7"/>
    <col min="16128" max="16128" width="40.7109375" style="7" customWidth="1"/>
    <col min="16129" max="16129" width="2.7109375" style="7" customWidth="1"/>
    <col min="16130" max="16130" width="16.7109375" style="7" customWidth="1"/>
    <col min="16131" max="16131" width="2.7109375" style="7" customWidth="1"/>
    <col min="16132" max="16132" width="12.7109375" style="7" customWidth="1"/>
    <col min="16133" max="16134" width="2.7109375" style="7" customWidth="1"/>
    <col min="16135" max="16135" width="6.7109375" style="7" customWidth="1"/>
    <col min="16136" max="16136" width="2.7109375" style="7" customWidth="1"/>
    <col min="16137" max="16137" width="74.7109375" style="7" customWidth="1"/>
    <col min="16138" max="16138" width="2.7109375" style="7" customWidth="1"/>
    <col min="16139" max="16139" width="6.7109375" style="7" customWidth="1"/>
    <col min="16140" max="16140" width="2.7109375" style="7" customWidth="1"/>
    <col min="16141" max="16141" width="28.7109375" style="7" customWidth="1"/>
    <col min="16142" max="16142" width="2.7109375" style="7" customWidth="1"/>
    <col min="16143" max="16143" width="12.7109375" style="7" customWidth="1"/>
    <col min="16144" max="16144" width="2.7109375" style="7" customWidth="1"/>
    <col min="16145" max="16145" width="18.7109375" style="7" customWidth="1"/>
    <col min="16146" max="16146" width="2.7109375" style="7" customWidth="1"/>
    <col min="16147" max="16147" width="12.7109375" style="7" customWidth="1"/>
    <col min="16148" max="16384" width="10" style="7"/>
  </cols>
  <sheetData>
    <row r="1" spans="1:19">
      <c r="A1" s="601" t="s">
        <v>495</v>
      </c>
      <c r="B1" s="18"/>
      <c r="C1" s="904"/>
      <c r="D1" s="904"/>
      <c r="E1" s="904"/>
      <c r="F1" s="904"/>
      <c r="G1" s="904"/>
      <c r="H1" s="904"/>
      <c r="I1" s="904"/>
      <c r="J1" s="904"/>
      <c r="K1" s="904"/>
      <c r="L1" s="904"/>
      <c r="M1" s="18"/>
      <c r="N1" s="18"/>
      <c r="O1" s="18"/>
      <c r="P1" s="18"/>
      <c r="Q1" s="18"/>
      <c r="R1" s="18"/>
      <c r="S1" s="18"/>
    </row>
    <row r="2" spans="1:19" ht="12.75" customHeight="1">
      <c r="A2" s="26"/>
      <c r="B2" s="22"/>
      <c r="C2" s="22"/>
      <c r="D2" s="22"/>
      <c r="E2" s="22"/>
      <c r="H2" s="24"/>
      <c r="I2" s="24"/>
      <c r="J2" s="24"/>
      <c r="K2" s="24"/>
    </row>
    <row r="3" spans="1:19" ht="13.5" customHeight="1">
      <c r="A3" s="901" t="s">
        <v>496</v>
      </c>
      <c r="B3" s="901"/>
      <c r="C3" s="901"/>
      <c r="D3" s="901"/>
      <c r="E3" s="901"/>
      <c r="H3" s="901" t="s">
        <v>497</v>
      </c>
      <c r="I3" s="901"/>
      <c r="J3" s="901"/>
      <c r="K3" s="901"/>
      <c r="L3" s="84"/>
      <c r="M3" s="896" t="s">
        <v>498</v>
      </c>
      <c r="N3" s="896"/>
      <c r="O3" s="896"/>
      <c r="P3" s="896"/>
      <c r="Q3" s="896"/>
      <c r="R3" s="896"/>
      <c r="S3" s="896"/>
    </row>
    <row r="4" spans="1:19" ht="13.5" customHeight="1">
      <c r="A4" s="898" t="s">
        <v>499</v>
      </c>
      <c r="B4" s="902"/>
      <c r="C4" s="902"/>
      <c r="D4" s="902"/>
      <c r="E4" s="902"/>
      <c r="F4" s="602"/>
      <c r="G4" s="603"/>
      <c r="H4" s="897" t="s">
        <v>500</v>
      </c>
      <c r="I4" s="897"/>
      <c r="J4" s="897"/>
      <c r="K4" s="897"/>
      <c r="L4" s="95"/>
      <c r="M4" s="883" t="s">
        <v>501</v>
      </c>
      <c r="N4" s="883"/>
      <c r="O4" s="883"/>
      <c r="P4" s="883"/>
      <c r="Q4" s="883"/>
      <c r="R4" s="883"/>
      <c r="S4" s="883"/>
    </row>
    <row r="5" spans="1:19" ht="13.5" customHeight="1">
      <c r="A5" s="902"/>
      <c r="B5" s="902"/>
      <c r="C5" s="902"/>
      <c r="D5" s="902"/>
      <c r="E5" s="902"/>
      <c r="H5" s="897"/>
      <c r="I5" s="897"/>
      <c r="J5" s="897"/>
      <c r="K5" s="897"/>
      <c r="M5" s="883"/>
      <c r="N5" s="883"/>
      <c r="O5" s="883"/>
      <c r="P5" s="883"/>
      <c r="Q5" s="883"/>
      <c r="R5" s="883"/>
      <c r="S5" s="883"/>
    </row>
    <row r="6" spans="1:19" ht="13.5" customHeight="1">
      <c r="A6" s="902"/>
      <c r="B6" s="902"/>
      <c r="C6" s="902"/>
      <c r="D6" s="902"/>
      <c r="E6" s="902"/>
      <c r="M6" s="883"/>
      <c r="N6" s="883"/>
      <c r="O6" s="883"/>
      <c r="P6" s="883"/>
      <c r="Q6" s="883"/>
      <c r="R6" s="883"/>
      <c r="S6" s="883"/>
    </row>
    <row r="7" spans="1:19" ht="13.5" customHeight="1">
      <c r="A7" s="902"/>
      <c r="B7" s="902"/>
      <c r="C7" s="902"/>
      <c r="D7" s="902"/>
      <c r="E7" s="902"/>
      <c r="H7" s="896" t="s">
        <v>502</v>
      </c>
      <c r="I7" s="896"/>
      <c r="J7" s="896"/>
      <c r="K7" s="896"/>
      <c r="M7" s="883"/>
      <c r="N7" s="883"/>
      <c r="O7" s="883"/>
      <c r="P7" s="883"/>
      <c r="Q7" s="883"/>
      <c r="R7" s="883"/>
      <c r="S7" s="883"/>
    </row>
    <row r="8" spans="1:19" ht="13.5" customHeight="1">
      <c r="A8" s="902"/>
      <c r="B8" s="902"/>
      <c r="C8" s="902"/>
      <c r="D8" s="902"/>
      <c r="E8" s="902"/>
      <c r="H8" s="883" t="s">
        <v>503</v>
      </c>
      <c r="I8" s="883"/>
      <c r="J8" s="883"/>
      <c r="K8" s="883"/>
      <c r="M8" s="883"/>
      <c r="N8" s="883"/>
      <c r="O8" s="883"/>
      <c r="P8" s="883"/>
      <c r="Q8" s="883"/>
      <c r="R8" s="883"/>
      <c r="S8" s="883"/>
    </row>
    <row r="9" spans="1:19" ht="13.5" customHeight="1">
      <c r="A9" s="902"/>
      <c r="B9" s="902"/>
      <c r="C9" s="902"/>
      <c r="D9" s="902"/>
      <c r="E9" s="902"/>
      <c r="H9" s="883"/>
      <c r="I9" s="883"/>
      <c r="J9" s="883"/>
      <c r="K9" s="883"/>
      <c r="M9" s="883"/>
      <c r="N9" s="883"/>
      <c r="O9" s="883"/>
      <c r="P9" s="883"/>
      <c r="Q9" s="883"/>
      <c r="R9" s="883"/>
      <c r="S9" s="883"/>
    </row>
    <row r="10" spans="1:19" ht="13.5" customHeight="1">
      <c r="A10" s="604"/>
      <c r="B10" s="604"/>
      <c r="C10" s="604"/>
      <c r="D10" s="604"/>
      <c r="E10" s="604"/>
      <c r="H10" s="883"/>
      <c r="I10" s="883"/>
      <c r="J10" s="883"/>
      <c r="K10" s="883"/>
      <c r="M10" s="883"/>
      <c r="N10" s="883"/>
      <c r="O10" s="883"/>
      <c r="P10" s="883"/>
      <c r="Q10" s="883"/>
      <c r="R10" s="883"/>
      <c r="S10" s="883"/>
    </row>
    <row r="11" spans="1:19" ht="13.5" customHeight="1">
      <c r="A11" s="901" t="s">
        <v>504</v>
      </c>
      <c r="B11" s="901"/>
      <c r="C11" s="901"/>
      <c r="D11" s="901"/>
      <c r="E11" s="901"/>
      <c r="H11" s="883"/>
      <c r="I11" s="883"/>
      <c r="J11" s="883"/>
      <c r="K11" s="883"/>
      <c r="L11" s="84"/>
      <c r="M11" s="883"/>
      <c r="N11" s="883"/>
      <c r="O11" s="883"/>
      <c r="P11" s="883"/>
      <c r="Q11" s="883"/>
      <c r="R11" s="883"/>
      <c r="S11" s="883"/>
    </row>
    <row r="12" spans="1:19" ht="13.5" customHeight="1">
      <c r="A12" s="902" t="s">
        <v>505</v>
      </c>
      <c r="B12" s="902"/>
      <c r="C12" s="902"/>
      <c r="D12" s="902"/>
      <c r="E12" s="902"/>
      <c r="L12" s="144"/>
      <c r="M12" s="883"/>
      <c r="N12" s="883"/>
      <c r="O12" s="883"/>
      <c r="P12" s="883"/>
      <c r="Q12" s="883"/>
      <c r="R12" s="883"/>
      <c r="S12" s="883"/>
    </row>
    <row r="13" spans="1:19" ht="13.5" customHeight="1">
      <c r="A13" s="902"/>
      <c r="B13" s="902"/>
      <c r="C13" s="902"/>
      <c r="D13" s="902"/>
      <c r="E13" s="902"/>
      <c r="H13" s="897" t="s">
        <v>506</v>
      </c>
      <c r="I13" s="897"/>
      <c r="J13" s="897"/>
      <c r="K13" s="897"/>
      <c r="L13" s="144"/>
      <c r="M13" s="883"/>
      <c r="N13" s="883"/>
      <c r="O13" s="883"/>
      <c r="P13" s="883"/>
      <c r="Q13" s="883"/>
      <c r="R13" s="883"/>
      <c r="S13" s="883"/>
    </row>
    <row r="14" spans="1:19" ht="13.5" customHeight="1">
      <c r="A14" s="902"/>
      <c r="B14" s="902"/>
      <c r="C14" s="902"/>
      <c r="D14" s="902"/>
      <c r="E14" s="902"/>
      <c r="H14" s="897"/>
      <c r="I14" s="897"/>
      <c r="J14" s="897"/>
      <c r="K14" s="897"/>
      <c r="M14" s="883"/>
      <c r="N14" s="883"/>
      <c r="O14" s="883"/>
      <c r="P14" s="883"/>
      <c r="Q14" s="883"/>
      <c r="R14" s="883"/>
      <c r="S14" s="883"/>
    </row>
    <row r="15" spans="1:19" ht="13.5" customHeight="1">
      <c r="A15" s="902"/>
      <c r="B15" s="902"/>
      <c r="C15" s="902"/>
      <c r="D15" s="902"/>
      <c r="E15" s="902"/>
      <c r="H15" s="897"/>
      <c r="I15" s="897"/>
      <c r="J15" s="897"/>
      <c r="K15" s="897"/>
      <c r="M15" s="883"/>
      <c r="N15" s="883"/>
      <c r="O15" s="883"/>
      <c r="P15" s="883"/>
      <c r="Q15" s="883"/>
      <c r="R15" s="883"/>
      <c r="S15" s="883"/>
    </row>
    <row r="16" spans="1:19" ht="13.5" customHeight="1">
      <c r="A16" s="902"/>
      <c r="B16" s="902"/>
      <c r="C16" s="902"/>
      <c r="D16" s="902"/>
      <c r="E16" s="902"/>
      <c r="H16" s="897"/>
      <c r="I16" s="897"/>
      <c r="J16" s="897"/>
      <c r="K16" s="897"/>
    </row>
    <row r="17" spans="1:19" ht="13.5" customHeight="1">
      <c r="H17" s="897"/>
      <c r="I17" s="897"/>
      <c r="J17" s="897"/>
      <c r="K17" s="897"/>
      <c r="M17" s="896" t="s">
        <v>507</v>
      </c>
      <c r="N17" s="896"/>
      <c r="O17" s="896"/>
      <c r="P17" s="896"/>
      <c r="Q17" s="896"/>
      <c r="R17" s="896"/>
      <c r="S17" s="896"/>
    </row>
    <row r="18" spans="1:19" ht="13.5" customHeight="1">
      <c r="A18" s="901" t="s">
        <v>508</v>
      </c>
      <c r="B18" s="901"/>
      <c r="C18" s="901"/>
      <c r="D18" s="901"/>
      <c r="E18" s="901"/>
      <c r="H18" s="605"/>
      <c r="I18" s="605"/>
      <c r="J18" s="605"/>
      <c r="K18" s="605"/>
      <c r="M18" s="883" t="s">
        <v>509</v>
      </c>
      <c r="N18" s="883"/>
      <c r="O18" s="883"/>
      <c r="P18" s="883"/>
      <c r="Q18" s="883"/>
      <c r="R18" s="883"/>
      <c r="S18" s="883"/>
    </row>
    <row r="19" spans="1:19" ht="13.5" customHeight="1">
      <c r="A19" s="902" t="s">
        <v>510</v>
      </c>
      <c r="B19" s="902"/>
      <c r="C19" s="902"/>
      <c r="D19" s="902"/>
      <c r="E19" s="902"/>
      <c r="H19" s="606" t="s">
        <v>511</v>
      </c>
      <c r="I19" s="605"/>
      <c r="J19" s="606" t="s">
        <v>512</v>
      </c>
      <c r="K19" s="605"/>
      <c r="M19" s="883"/>
      <c r="N19" s="883"/>
      <c r="O19" s="883"/>
      <c r="P19" s="883"/>
      <c r="Q19" s="883"/>
      <c r="R19" s="883"/>
      <c r="S19" s="883"/>
    </row>
    <row r="20" spans="1:19" ht="13.5" customHeight="1">
      <c r="A20" s="902"/>
      <c r="B20" s="902"/>
      <c r="C20" s="902"/>
      <c r="D20" s="902"/>
      <c r="E20" s="902"/>
      <c r="H20" s="605" t="s">
        <v>513</v>
      </c>
      <c r="I20" s="605"/>
      <c r="J20" s="607">
        <v>3.2099999999999997E-2</v>
      </c>
      <c r="K20" s="605"/>
      <c r="L20" s="95"/>
      <c r="M20" s="883"/>
      <c r="N20" s="883"/>
      <c r="O20" s="883"/>
      <c r="P20" s="883"/>
      <c r="Q20" s="883"/>
      <c r="R20" s="883"/>
      <c r="S20" s="883"/>
    </row>
    <row r="21" spans="1:19" ht="13.5" customHeight="1">
      <c r="A21" s="902"/>
      <c r="B21" s="902"/>
      <c r="C21" s="902"/>
      <c r="D21" s="902"/>
      <c r="E21" s="902"/>
      <c r="H21" s="7" t="s">
        <v>514</v>
      </c>
      <c r="J21" s="608">
        <v>3.7600000000000001E-2</v>
      </c>
      <c r="L21" s="95"/>
      <c r="M21" s="883"/>
      <c r="N21" s="883"/>
      <c r="O21" s="883"/>
      <c r="P21" s="883"/>
      <c r="Q21" s="883"/>
      <c r="R21" s="883"/>
      <c r="S21" s="883"/>
    </row>
    <row r="22" spans="1:19" ht="13.5" customHeight="1">
      <c r="A22" s="902"/>
      <c r="B22" s="902"/>
      <c r="C22" s="902"/>
      <c r="D22" s="902"/>
      <c r="E22" s="902"/>
      <c r="H22" s="605" t="s">
        <v>515</v>
      </c>
      <c r="J22" s="609">
        <v>3.2500000000000001E-2</v>
      </c>
      <c r="K22" s="610"/>
      <c r="L22" s="95"/>
      <c r="M22" s="883"/>
      <c r="N22" s="883"/>
      <c r="O22" s="883"/>
      <c r="P22" s="883"/>
      <c r="Q22" s="883"/>
      <c r="R22" s="883"/>
      <c r="S22" s="883"/>
    </row>
    <row r="23" spans="1:19" ht="13.5" customHeight="1">
      <c r="C23" s="611" t="s">
        <v>516</v>
      </c>
      <c r="E23" s="612" t="s">
        <v>517</v>
      </c>
      <c r="G23" s="613"/>
      <c r="H23" s="605" t="s">
        <v>518</v>
      </c>
      <c r="J23" s="609">
        <v>2.07E-2</v>
      </c>
      <c r="K23" s="610"/>
      <c r="L23" s="95"/>
    </row>
    <row r="24" spans="1:19" ht="13.5" customHeight="1">
      <c r="A24" s="245" t="s">
        <v>519</v>
      </c>
      <c r="C24" s="614" t="s">
        <v>520</v>
      </c>
      <c r="E24" s="615" t="s">
        <v>521</v>
      </c>
      <c r="F24" s="616"/>
      <c r="J24" s="610"/>
      <c r="K24" s="610"/>
      <c r="L24" s="95"/>
      <c r="M24" s="899" t="s">
        <v>522</v>
      </c>
      <c r="N24" s="899"/>
      <c r="O24" s="899"/>
      <c r="P24" s="899"/>
      <c r="Q24" s="899"/>
      <c r="R24" s="899"/>
      <c r="S24" s="899"/>
    </row>
    <row r="25" spans="1:19" ht="13.5" customHeight="1">
      <c r="A25" s="248" t="s">
        <v>727</v>
      </c>
      <c r="C25" s="617" t="s">
        <v>523</v>
      </c>
      <c r="E25" s="618" t="s">
        <v>524</v>
      </c>
      <c r="F25" s="619"/>
      <c r="H25" s="883" t="s">
        <v>525</v>
      </c>
      <c r="I25" s="897"/>
      <c r="J25" s="897"/>
      <c r="K25" s="897"/>
      <c r="L25" s="95"/>
      <c r="M25" s="897" t="s">
        <v>526</v>
      </c>
      <c r="N25" s="897"/>
      <c r="O25" s="897"/>
      <c r="P25" s="897"/>
      <c r="Q25" s="897"/>
      <c r="R25" s="897"/>
      <c r="S25" s="897"/>
    </row>
    <row r="26" spans="1:19" ht="13.5" customHeight="1">
      <c r="A26" s="248" t="s">
        <v>527</v>
      </c>
      <c r="C26" s="617" t="s">
        <v>528</v>
      </c>
      <c r="E26" s="618" t="s">
        <v>529</v>
      </c>
      <c r="F26" s="619" t="s">
        <v>10</v>
      </c>
      <c r="H26" s="897"/>
      <c r="I26" s="897"/>
      <c r="J26" s="897"/>
      <c r="K26" s="897"/>
      <c r="M26" s="897"/>
      <c r="N26" s="897"/>
      <c r="O26" s="897"/>
      <c r="P26" s="897"/>
      <c r="Q26" s="897"/>
      <c r="R26" s="897"/>
      <c r="S26" s="897"/>
    </row>
    <row r="27" spans="1:19" ht="13.5" customHeight="1">
      <c r="A27" s="84" t="s">
        <v>530</v>
      </c>
      <c r="C27" s="611" t="s">
        <v>531</v>
      </c>
      <c r="E27" s="620" t="s">
        <v>529</v>
      </c>
      <c r="F27" s="619"/>
      <c r="H27" s="897"/>
      <c r="I27" s="897"/>
      <c r="J27" s="897"/>
      <c r="K27" s="897"/>
      <c r="M27" s="897"/>
      <c r="N27" s="897"/>
      <c r="O27" s="897"/>
      <c r="P27" s="897"/>
      <c r="Q27" s="897"/>
      <c r="R27" s="897"/>
      <c r="S27" s="897"/>
    </row>
    <row r="28" spans="1:19" ht="13.5" customHeight="1">
      <c r="A28" s="248" t="s">
        <v>532</v>
      </c>
      <c r="C28" s="617" t="s">
        <v>523</v>
      </c>
      <c r="E28" s="618" t="s">
        <v>524</v>
      </c>
      <c r="F28" s="619"/>
      <c r="H28" s="897"/>
      <c r="I28" s="897"/>
      <c r="J28" s="897"/>
      <c r="K28" s="897"/>
      <c r="M28" s="897"/>
      <c r="N28" s="897"/>
      <c r="O28" s="897"/>
      <c r="P28" s="897"/>
      <c r="Q28" s="897"/>
      <c r="R28" s="897"/>
      <c r="S28" s="897"/>
    </row>
    <row r="29" spans="1:19" ht="13.5" customHeight="1">
      <c r="A29" s="248" t="s">
        <v>533</v>
      </c>
      <c r="C29" s="617" t="s">
        <v>534</v>
      </c>
      <c r="E29" s="618" t="s">
        <v>529</v>
      </c>
      <c r="F29" s="619"/>
      <c r="H29" s="897"/>
      <c r="I29" s="897"/>
      <c r="J29" s="897"/>
      <c r="K29" s="897"/>
    </row>
    <row r="30" spans="1:19" ht="13.5" customHeight="1">
      <c r="H30" s="897"/>
      <c r="I30" s="897"/>
      <c r="J30" s="897"/>
      <c r="K30" s="897"/>
      <c r="M30" s="902" t="s">
        <v>535</v>
      </c>
      <c r="N30" s="902"/>
      <c r="O30" s="902"/>
      <c r="P30" s="902"/>
      <c r="Q30" s="902"/>
      <c r="R30" s="902"/>
      <c r="S30" s="902"/>
    </row>
    <row r="31" spans="1:19" ht="13.5" customHeight="1">
      <c r="A31" s="54" t="s">
        <v>536</v>
      </c>
      <c r="H31" s="897"/>
      <c r="I31" s="897"/>
      <c r="J31" s="897"/>
      <c r="K31" s="897"/>
      <c r="M31" s="902"/>
      <c r="N31" s="902"/>
      <c r="O31" s="902"/>
      <c r="P31" s="902"/>
      <c r="Q31" s="902"/>
      <c r="R31" s="902"/>
      <c r="S31" s="902"/>
    </row>
    <row r="32" spans="1:19" ht="13.5" customHeight="1">
      <c r="H32" s="897"/>
      <c r="I32" s="897"/>
      <c r="J32" s="897"/>
      <c r="K32" s="897"/>
      <c r="M32" s="902"/>
      <c r="N32" s="902"/>
      <c r="O32" s="902"/>
      <c r="P32" s="902"/>
      <c r="Q32" s="902"/>
      <c r="R32" s="902"/>
      <c r="S32" s="902"/>
    </row>
    <row r="33" spans="1:19" ht="13.5" customHeight="1">
      <c r="A33" s="899" t="s">
        <v>537</v>
      </c>
      <c r="B33" s="899"/>
      <c r="C33" s="899"/>
      <c r="D33" s="899"/>
      <c r="E33" s="899"/>
      <c r="H33" s="897"/>
      <c r="I33" s="897"/>
      <c r="J33" s="897"/>
      <c r="K33" s="897"/>
      <c r="M33" s="902"/>
      <c r="N33" s="902"/>
      <c r="O33" s="902"/>
      <c r="P33" s="902"/>
      <c r="Q33" s="902"/>
      <c r="R33" s="902"/>
      <c r="S33" s="902"/>
    </row>
    <row r="34" spans="1:19" ht="13.5" customHeight="1">
      <c r="A34" s="903" t="s">
        <v>538</v>
      </c>
      <c r="B34" s="903"/>
      <c r="C34" s="903"/>
      <c r="D34" s="903"/>
      <c r="E34" s="903"/>
      <c r="G34" s="22"/>
      <c r="H34" s="897"/>
      <c r="I34" s="897"/>
      <c r="J34" s="897"/>
      <c r="K34" s="897"/>
    </row>
    <row r="35" spans="1:19" ht="13.5" customHeight="1">
      <c r="A35" s="903"/>
      <c r="B35" s="903"/>
      <c r="C35" s="903"/>
      <c r="D35" s="903"/>
      <c r="E35" s="903"/>
      <c r="G35" s="22"/>
      <c r="H35" s="605"/>
      <c r="I35" s="605"/>
      <c r="J35" s="605"/>
      <c r="K35" s="605"/>
      <c r="M35" s="899" t="s">
        <v>539</v>
      </c>
      <c r="N35" s="899"/>
      <c r="O35" s="899"/>
      <c r="P35" s="899"/>
      <c r="Q35" s="899"/>
      <c r="R35" s="899"/>
      <c r="S35" s="899"/>
    </row>
    <row r="36" spans="1:19" ht="13.5" customHeight="1">
      <c r="G36" s="613"/>
      <c r="H36" s="896" t="s">
        <v>540</v>
      </c>
      <c r="I36" s="896"/>
      <c r="J36" s="896"/>
      <c r="K36" s="896"/>
      <c r="M36" s="898" t="s">
        <v>541</v>
      </c>
      <c r="N36" s="898"/>
      <c r="O36" s="898"/>
      <c r="P36" s="898"/>
      <c r="Q36" s="898"/>
      <c r="R36" s="898"/>
      <c r="S36" s="898"/>
    </row>
    <row r="37" spans="1:19" ht="13.5" customHeight="1">
      <c r="A37" s="899" t="s">
        <v>542</v>
      </c>
      <c r="B37" s="899"/>
      <c r="C37" s="899"/>
      <c r="D37" s="899"/>
      <c r="E37" s="899"/>
      <c r="G37" s="613"/>
      <c r="H37" s="883" t="s">
        <v>726</v>
      </c>
      <c r="I37" s="883"/>
      <c r="J37" s="883"/>
      <c r="K37" s="883"/>
      <c r="M37" s="898"/>
      <c r="N37" s="898"/>
      <c r="O37" s="898"/>
      <c r="P37" s="898"/>
      <c r="Q37" s="898"/>
      <c r="R37" s="898"/>
      <c r="S37" s="898"/>
    </row>
    <row r="38" spans="1:19" ht="13.5" customHeight="1">
      <c r="A38" s="66" t="s">
        <v>543</v>
      </c>
      <c r="B38" s="22"/>
      <c r="C38" s="22"/>
      <c r="D38" s="22"/>
      <c r="E38" s="22"/>
      <c r="F38" s="621"/>
      <c r="G38" s="613"/>
      <c r="H38" s="883"/>
      <c r="I38" s="883"/>
      <c r="J38" s="883"/>
      <c r="K38" s="883"/>
      <c r="M38" s="898"/>
      <c r="N38" s="898"/>
      <c r="O38" s="898"/>
      <c r="P38" s="898"/>
      <c r="Q38" s="898"/>
      <c r="R38" s="898"/>
      <c r="S38" s="898"/>
    </row>
    <row r="39" spans="1:19" ht="13.5" customHeight="1">
      <c r="A39" s="22"/>
      <c r="B39" s="22"/>
      <c r="C39" s="22"/>
      <c r="D39" s="22"/>
      <c r="E39" s="613" t="s">
        <v>544</v>
      </c>
      <c r="F39" s="616"/>
      <c r="H39" s="883"/>
      <c r="I39" s="883"/>
      <c r="J39" s="883"/>
      <c r="K39" s="883"/>
      <c r="M39" s="898"/>
      <c r="N39" s="898"/>
      <c r="O39" s="898"/>
      <c r="P39" s="898"/>
      <c r="Q39" s="898"/>
      <c r="R39" s="898"/>
      <c r="S39" s="898"/>
    </row>
    <row r="40" spans="1:19" ht="13.5" customHeight="1">
      <c r="A40" s="245" t="s">
        <v>545</v>
      </c>
      <c r="C40" s="622" t="s">
        <v>546</v>
      </c>
      <c r="E40" s="615" t="s">
        <v>547</v>
      </c>
      <c r="G40" s="623"/>
      <c r="H40" s="883"/>
      <c r="I40" s="883"/>
      <c r="J40" s="883"/>
      <c r="K40" s="883"/>
      <c r="M40" s="898"/>
      <c r="N40" s="898"/>
      <c r="O40" s="898"/>
      <c r="P40" s="898"/>
      <c r="Q40" s="898"/>
      <c r="R40" s="898"/>
      <c r="S40" s="898"/>
    </row>
    <row r="41" spans="1:19" ht="13.5" customHeight="1">
      <c r="A41" s="66" t="s">
        <v>548</v>
      </c>
      <c r="C41" s="624">
        <v>42156</v>
      </c>
      <c r="E41" s="38">
        <v>15</v>
      </c>
      <c r="G41" s="623"/>
      <c r="H41" s="883"/>
      <c r="I41" s="883"/>
      <c r="J41" s="883"/>
      <c r="K41" s="883"/>
      <c r="M41" s="898"/>
      <c r="N41" s="898"/>
      <c r="O41" s="898"/>
      <c r="P41" s="898"/>
      <c r="Q41" s="898"/>
      <c r="R41" s="898"/>
      <c r="S41" s="898"/>
    </row>
    <row r="42" spans="1:19" ht="13.5" customHeight="1">
      <c r="A42" s="66" t="s">
        <v>548</v>
      </c>
      <c r="C42" s="624">
        <v>41791</v>
      </c>
      <c r="E42" s="109">
        <v>5</v>
      </c>
      <c r="G42" s="623"/>
      <c r="H42" s="883"/>
      <c r="I42" s="883"/>
      <c r="J42" s="883"/>
      <c r="K42" s="883"/>
      <c r="M42" s="898"/>
      <c r="N42" s="898"/>
      <c r="O42" s="898"/>
      <c r="P42" s="898"/>
      <c r="Q42" s="898"/>
      <c r="R42" s="898"/>
      <c r="S42" s="898"/>
    </row>
    <row r="43" spans="1:19" ht="13.5" customHeight="1">
      <c r="A43" s="66" t="s">
        <v>548</v>
      </c>
      <c r="B43" s="66"/>
      <c r="C43" s="625">
        <v>41426</v>
      </c>
      <c r="E43" s="50">
        <v>21</v>
      </c>
      <c r="G43" s="623"/>
      <c r="H43" s="883"/>
      <c r="I43" s="883"/>
      <c r="J43" s="883"/>
      <c r="K43" s="883"/>
      <c r="M43" s="898"/>
      <c r="N43" s="898"/>
      <c r="O43" s="898"/>
      <c r="P43" s="898"/>
      <c r="Q43" s="898"/>
      <c r="R43" s="898"/>
      <c r="S43" s="898"/>
    </row>
    <row r="44" spans="1:19" ht="13.5" customHeight="1">
      <c r="A44" s="141" t="s">
        <v>549</v>
      </c>
      <c r="C44" s="624">
        <v>41091</v>
      </c>
      <c r="E44" s="626">
        <v>0</v>
      </c>
      <c r="G44" s="623"/>
      <c r="H44" s="883"/>
      <c r="I44" s="883"/>
      <c r="J44" s="883"/>
      <c r="K44" s="883"/>
      <c r="M44" s="898"/>
      <c r="N44" s="898"/>
      <c r="O44" s="898"/>
      <c r="P44" s="898"/>
      <c r="Q44" s="898"/>
      <c r="R44" s="898"/>
      <c r="S44" s="898"/>
    </row>
    <row r="45" spans="1:19" ht="13.5" customHeight="1">
      <c r="A45" s="7" t="s">
        <v>548</v>
      </c>
      <c r="C45" s="624">
        <v>41122</v>
      </c>
      <c r="E45" s="626">
        <v>18</v>
      </c>
      <c r="G45" s="623"/>
      <c r="H45" s="605"/>
      <c r="I45" s="605"/>
      <c r="J45" s="605"/>
      <c r="K45" s="605"/>
      <c r="M45" s="898"/>
      <c r="N45" s="898"/>
      <c r="O45" s="898"/>
      <c r="P45" s="898"/>
      <c r="Q45" s="898"/>
      <c r="R45" s="898"/>
      <c r="S45" s="898"/>
    </row>
    <row r="46" spans="1:19" ht="13.5" customHeight="1">
      <c r="A46" s="141" t="s">
        <v>550</v>
      </c>
      <c r="C46" s="624">
        <v>40940</v>
      </c>
      <c r="E46" s="626">
        <v>-115</v>
      </c>
      <c r="G46" s="623"/>
      <c r="H46" s="896" t="s">
        <v>551</v>
      </c>
      <c r="I46" s="896"/>
      <c r="J46" s="896"/>
      <c r="K46" s="896"/>
      <c r="M46" s="898"/>
      <c r="N46" s="898"/>
      <c r="O46" s="898"/>
      <c r="P46" s="898"/>
      <c r="Q46" s="898"/>
      <c r="R46" s="898"/>
      <c r="S46" s="898"/>
    </row>
    <row r="47" spans="1:19" ht="13.5" customHeight="1">
      <c r="A47" s="7" t="s">
        <v>548</v>
      </c>
      <c r="C47" s="624">
        <v>40725</v>
      </c>
      <c r="E47" s="626">
        <v>38</v>
      </c>
      <c r="G47" s="623"/>
      <c r="H47" s="897" t="s">
        <v>552</v>
      </c>
      <c r="I47" s="897"/>
      <c r="J47" s="897"/>
      <c r="K47" s="897"/>
      <c r="M47" s="898"/>
      <c r="N47" s="898"/>
      <c r="O47" s="898"/>
      <c r="P47" s="898"/>
      <c r="Q47" s="898"/>
      <c r="R47" s="898"/>
      <c r="S47" s="898"/>
    </row>
    <row r="48" spans="1:19" ht="13.5" customHeight="1">
      <c r="A48" s="141" t="s">
        <v>550</v>
      </c>
      <c r="C48" s="624">
        <v>40575</v>
      </c>
      <c r="E48" s="626">
        <v>-156</v>
      </c>
      <c r="F48" s="21" t="s">
        <v>10</v>
      </c>
      <c r="G48" s="623"/>
      <c r="H48" s="897"/>
      <c r="I48" s="897"/>
      <c r="J48" s="897"/>
      <c r="K48" s="897"/>
    </row>
    <row r="49" spans="1:19" ht="13.5" customHeight="1">
      <c r="A49" s="846"/>
      <c r="B49" s="846"/>
      <c r="C49" s="848"/>
      <c r="D49" s="846"/>
      <c r="E49" s="849"/>
      <c r="F49" s="850"/>
      <c r="G49" s="623"/>
      <c r="H49" s="897"/>
      <c r="I49" s="897"/>
      <c r="J49" s="897"/>
      <c r="K49" s="897"/>
      <c r="M49" s="7" t="s">
        <v>553</v>
      </c>
    </row>
    <row r="50" spans="1:19" ht="13.5" customHeight="1">
      <c r="A50" s="138" t="s">
        <v>557</v>
      </c>
      <c r="B50" s="846"/>
      <c r="C50" s="848"/>
      <c r="D50" s="846"/>
      <c r="E50" s="849"/>
      <c r="F50" s="850"/>
      <c r="G50" s="623"/>
      <c r="H50" s="897"/>
      <c r="I50" s="897"/>
      <c r="J50" s="897"/>
      <c r="K50" s="897"/>
    </row>
    <row r="51" spans="1:19" ht="13.5" customHeight="1">
      <c r="A51" s="851"/>
      <c r="B51" s="846"/>
      <c r="C51" s="848"/>
      <c r="D51" s="846"/>
      <c r="E51" s="849"/>
      <c r="F51" s="850"/>
      <c r="G51" s="623"/>
      <c r="H51" s="897"/>
      <c r="I51" s="897"/>
      <c r="J51" s="897"/>
      <c r="K51" s="897"/>
      <c r="O51" s="900" t="s">
        <v>554</v>
      </c>
      <c r="P51" s="900"/>
      <c r="Q51" s="900"/>
      <c r="R51" s="900"/>
      <c r="S51" s="900"/>
    </row>
    <row r="52" spans="1:19" ht="13.5" customHeight="1">
      <c r="C52" s="624"/>
      <c r="E52" s="626"/>
      <c r="G52" s="623"/>
      <c r="H52" s="897"/>
      <c r="I52" s="897"/>
      <c r="J52" s="897"/>
      <c r="K52" s="897"/>
      <c r="M52" s="492" t="s">
        <v>546</v>
      </c>
      <c r="O52" s="614" t="s">
        <v>555</v>
      </c>
      <c r="P52" s="612"/>
      <c r="Q52" s="614" t="s">
        <v>556</v>
      </c>
      <c r="R52" s="612"/>
      <c r="S52" s="614" t="s">
        <v>13</v>
      </c>
    </row>
    <row r="53" spans="1:19" ht="13.5" customHeight="1">
      <c r="C53" s="624"/>
      <c r="E53" s="626"/>
      <c r="G53" s="623"/>
    </row>
    <row r="54" spans="1:19" ht="13.5" customHeight="1">
      <c r="G54" s="623"/>
      <c r="H54" s="896" t="s">
        <v>558</v>
      </c>
      <c r="I54" s="896"/>
      <c r="J54" s="896"/>
      <c r="K54" s="896"/>
      <c r="M54" s="7" t="s">
        <v>559</v>
      </c>
      <c r="O54" s="145">
        <v>15</v>
      </c>
      <c r="P54" s="145"/>
      <c r="Q54" s="145">
        <v>3</v>
      </c>
      <c r="R54" s="145"/>
      <c r="S54" s="145">
        <v>18</v>
      </c>
    </row>
    <row r="55" spans="1:19" ht="13.5" customHeight="1">
      <c r="C55" s="624"/>
      <c r="E55" s="626"/>
      <c r="G55" s="623"/>
      <c r="H55" s="897" t="s">
        <v>560</v>
      </c>
      <c r="I55" s="897"/>
      <c r="J55" s="897"/>
      <c r="K55" s="897"/>
      <c r="M55" s="624">
        <v>41791</v>
      </c>
      <c r="O55" s="74">
        <v>5</v>
      </c>
      <c r="P55" s="74"/>
      <c r="Q55" s="74">
        <v>1</v>
      </c>
      <c r="R55" s="74"/>
      <c r="S55" s="74">
        <v>6</v>
      </c>
    </row>
    <row r="56" spans="1:19" ht="13.5" customHeight="1">
      <c r="H56" s="897"/>
      <c r="I56" s="897"/>
      <c r="J56" s="897"/>
      <c r="K56" s="897"/>
      <c r="M56" s="624">
        <v>41426</v>
      </c>
      <c r="O56" s="50">
        <v>21</v>
      </c>
      <c r="P56" s="38"/>
      <c r="Q56" s="50">
        <v>5</v>
      </c>
      <c r="R56" s="38"/>
      <c r="S56" s="50">
        <v>26</v>
      </c>
    </row>
    <row r="57" spans="1:19" ht="13.5" customHeight="1">
      <c r="C57" s="624"/>
      <c r="E57" s="626"/>
      <c r="G57" s="84"/>
      <c r="H57" s="897"/>
      <c r="I57" s="897"/>
      <c r="J57" s="897"/>
      <c r="K57" s="897"/>
      <c r="M57" s="624">
        <v>41122</v>
      </c>
      <c r="O57" s="89">
        <v>18</v>
      </c>
      <c r="P57" s="89"/>
      <c r="Q57" s="50">
        <v>0</v>
      </c>
      <c r="R57" s="89"/>
      <c r="S57" s="89">
        <v>18</v>
      </c>
    </row>
    <row r="58" spans="1:19" ht="13.5" customHeight="1">
      <c r="G58" s="84"/>
      <c r="H58" s="605"/>
      <c r="I58" s="605"/>
      <c r="J58" s="605"/>
      <c r="K58" s="605"/>
      <c r="M58" s="624">
        <v>41061</v>
      </c>
      <c r="O58" s="50">
        <v>0</v>
      </c>
      <c r="Q58" s="50">
        <v>-2</v>
      </c>
      <c r="R58" s="50"/>
      <c r="S58" s="50">
        <v>-2</v>
      </c>
    </row>
    <row r="59" spans="1:19" ht="13.5" customHeight="1">
      <c r="C59" s="624"/>
      <c r="E59" s="626"/>
      <c r="G59" s="84"/>
      <c r="H59" s="605"/>
      <c r="I59" s="605"/>
      <c r="J59" s="605"/>
      <c r="K59" s="605"/>
      <c r="M59" s="624">
        <v>40725</v>
      </c>
      <c r="O59" s="50">
        <v>38</v>
      </c>
      <c r="P59" s="38"/>
      <c r="Q59" s="50">
        <v>0</v>
      </c>
      <c r="R59" s="38"/>
      <c r="S59" s="50">
        <v>38</v>
      </c>
    </row>
    <row r="60" spans="1:19" ht="13.5" customHeight="1">
      <c r="G60" s="84"/>
      <c r="H60" s="605"/>
      <c r="I60" s="605"/>
      <c r="J60" s="605"/>
      <c r="K60" s="605"/>
      <c r="M60" s="624">
        <v>40695</v>
      </c>
      <c r="O60" s="50">
        <v>0</v>
      </c>
      <c r="P60" s="50"/>
      <c r="Q60" s="50">
        <v>6</v>
      </c>
      <c r="R60" s="50"/>
      <c r="S60" s="50">
        <v>6</v>
      </c>
    </row>
    <row r="61" spans="1:19" ht="13.5" customHeight="1">
      <c r="A61" s="63"/>
      <c r="C61" s="624"/>
      <c r="E61" s="626"/>
      <c r="G61" s="84"/>
      <c r="H61" s="605"/>
      <c r="I61" s="605"/>
      <c r="J61" s="605"/>
      <c r="K61" s="605"/>
      <c r="M61" s="848"/>
      <c r="N61" s="846"/>
      <c r="O61" s="852"/>
      <c r="P61" s="853"/>
      <c r="Q61" s="854"/>
      <c r="R61" s="854"/>
      <c r="S61" s="854"/>
    </row>
    <row r="62" spans="1:19" ht="13.5" customHeight="1">
      <c r="G62" s="95"/>
      <c r="H62" s="605"/>
      <c r="I62" s="605"/>
      <c r="J62" s="605"/>
      <c r="K62" s="605"/>
      <c r="M62" s="848"/>
      <c r="N62" s="846"/>
      <c r="O62" s="852"/>
      <c r="P62" s="852"/>
      <c r="Q62" s="852"/>
      <c r="R62" s="852"/>
      <c r="S62" s="852"/>
    </row>
    <row r="63" spans="1:19" ht="12.75" customHeight="1">
      <c r="C63" s="624"/>
      <c r="E63" s="50"/>
      <c r="G63" s="95"/>
      <c r="H63" s="605"/>
      <c r="I63" s="605"/>
      <c r="J63" s="605"/>
      <c r="K63" s="605"/>
    </row>
    <row r="64" spans="1:19" ht="12.75" customHeight="1">
      <c r="B64" s="95"/>
      <c r="C64" s="95"/>
      <c r="D64" s="95"/>
      <c r="E64" s="95"/>
      <c r="G64" s="95"/>
      <c r="H64" s="605"/>
      <c r="I64" s="605"/>
      <c r="J64" s="605"/>
      <c r="K64" s="605"/>
    </row>
    <row r="65" spans="8:11" ht="12.75" customHeight="1">
      <c r="H65" s="605"/>
      <c r="I65" s="605"/>
      <c r="J65" s="605"/>
      <c r="K65" s="605"/>
    </row>
  </sheetData>
  <mergeCells count="32">
    <mergeCell ref="C1:L1"/>
    <mergeCell ref="A3:E3"/>
    <mergeCell ref="H3:K3"/>
    <mergeCell ref="M3:S3"/>
    <mergeCell ref="A4:E9"/>
    <mergeCell ref="H4:K5"/>
    <mergeCell ref="M4:S15"/>
    <mergeCell ref="H7:K7"/>
    <mergeCell ref="H8:K11"/>
    <mergeCell ref="A11:E11"/>
    <mergeCell ref="A12:E16"/>
    <mergeCell ref="H13:K17"/>
    <mergeCell ref="M17:S17"/>
    <mergeCell ref="A18:E18"/>
    <mergeCell ref="M18:S22"/>
    <mergeCell ref="A19:E22"/>
    <mergeCell ref="M24:S24"/>
    <mergeCell ref="H25:K34"/>
    <mergeCell ref="M25:S28"/>
    <mergeCell ref="M30:S33"/>
    <mergeCell ref="A33:E33"/>
    <mergeCell ref="A34:E35"/>
    <mergeCell ref="M35:S35"/>
    <mergeCell ref="H54:K54"/>
    <mergeCell ref="H55:K57"/>
    <mergeCell ref="H36:K36"/>
    <mergeCell ref="M36:S47"/>
    <mergeCell ref="A37:E37"/>
    <mergeCell ref="H37:K44"/>
    <mergeCell ref="H46:K46"/>
    <mergeCell ref="H47:K52"/>
    <mergeCell ref="O51:S51"/>
  </mergeCells>
  <pageMargins left="0.5" right="0.5" top="0.5" bottom="0.5" header="0.25" footer="0.25"/>
  <pageSetup scale="58" orientation="landscape" r:id="rId1"/>
  <headerFooter>
    <oddFooter>&amp;L&amp;9Last Updated: March 7, 2016&amp;R&amp;9 2015 PNW Statistical Report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zoomScaleSheetLayoutView="100" workbookViewId="0"/>
  </sheetViews>
  <sheetFormatPr defaultColWidth="9.140625" defaultRowHeight="12.75"/>
  <cols>
    <col min="1" max="1" width="40.7109375" style="627" customWidth="1"/>
    <col min="2" max="2" width="5.7109375" style="627" customWidth="1"/>
    <col min="3" max="3" width="47.7109375" style="627" bestFit="1" customWidth="1"/>
    <col min="4" max="4" width="5.7109375" style="627" customWidth="1"/>
    <col min="5" max="5" width="50.85546875" style="627" bestFit="1" customWidth="1"/>
    <col min="6" max="6" width="5.7109375" style="627" customWidth="1"/>
    <col min="7" max="16384" width="9.140625" style="627"/>
  </cols>
  <sheetData>
    <row r="1" spans="1:5" ht="12.75" customHeight="1">
      <c r="A1" s="14" t="s">
        <v>561</v>
      </c>
      <c r="B1" s="19"/>
      <c r="C1" s="19"/>
      <c r="D1" s="19"/>
      <c r="E1" s="19"/>
    </row>
    <row r="2" spans="1:5" ht="12.75" customHeight="1"/>
    <row r="3" spans="1:5" s="629" customFormat="1" ht="12.75" customHeight="1">
      <c r="A3" s="628" t="s">
        <v>562</v>
      </c>
      <c r="C3" s="630" t="s">
        <v>563</v>
      </c>
      <c r="E3" s="628" t="s">
        <v>564</v>
      </c>
    </row>
    <row r="4" spans="1:5" ht="12.75" customHeight="1">
      <c r="A4" s="627" t="s">
        <v>565</v>
      </c>
      <c r="C4" s="120" t="s">
        <v>566</v>
      </c>
      <c r="E4" s="631" t="s">
        <v>567</v>
      </c>
    </row>
    <row r="5" spans="1:5" ht="12.75" customHeight="1">
      <c r="A5" s="627" t="s">
        <v>568</v>
      </c>
      <c r="C5" s="24" t="s">
        <v>569</v>
      </c>
      <c r="E5" s="627" t="s">
        <v>570</v>
      </c>
    </row>
    <row r="6" spans="1:5" ht="12.75" customHeight="1">
      <c r="C6" s="24" t="s">
        <v>571</v>
      </c>
      <c r="E6" s="627" t="s">
        <v>572</v>
      </c>
    </row>
    <row r="7" spans="1:5" ht="12.75" customHeight="1">
      <c r="C7" s="24" t="s">
        <v>573</v>
      </c>
      <c r="E7" s="627" t="s">
        <v>574</v>
      </c>
    </row>
    <row r="8" spans="1:5" ht="12.75" customHeight="1">
      <c r="A8" s="628" t="s">
        <v>575</v>
      </c>
    </row>
    <row r="9" spans="1:5" ht="12.75" customHeight="1">
      <c r="A9" s="627" t="s">
        <v>576</v>
      </c>
    </row>
    <row r="10" spans="1:5" ht="12.75" customHeight="1">
      <c r="A10" s="627" t="s">
        <v>577</v>
      </c>
      <c r="C10" s="628" t="s">
        <v>578</v>
      </c>
      <c r="E10" s="628" t="s">
        <v>579</v>
      </c>
    </row>
    <row r="11" spans="1:5" ht="12.75" customHeight="1">
      <c r="A11" s="627" t="s">
        <v>580</v>
      </c>
      <c r="C11" s="628" t="s">
        <v>581</v>
      </c>
      <c r="E11" s="627" t="s">
        <v>582</v>
      </c>
    </row>
    <row r="12" spans="1:5" ht="12.75" customHeight="1">
      <c r="A12" s="627" t="s">
        <v>583</v>
      </c>
      <c r="C12" s="627" t="s">
        <v>584</v>
      </c>
      <c r="E12" s="627" t="s">
        <v>585</v>
      </c>
    </row>
    <row r="13" spans="1:5" ht="12.75" customHeight="1">
      <c r="A13" s="627" t="s">
        <v>586</v>
      </c>
      <c r="C13" s="627" t="s">
        <v>587</v>
      </c>
    </row>
    <row r="14" spans="1:5" ht="12.75" customHeight="1">
      <c r="A14" s="627" t="s">
        <v>588</v>
      </c>
      <c r="C14" s="627" t="s">
        <v>589</v>
      </c>
    </row>
    <row r="15" spans="1:5" ht="12.75" customHeight="1">
      <c r="A15" s="627" t="s">
        <v>590</v>
      </c>
      <c r="C15" s="627" t="s">
        <v>591</v>
      </c>
      <c r="E15" s="628" t="s">
        <v>592</v>
      </c>
    </row>
    <row r="16" spans="1:5" ht="12.75" customHeight="1">
      <c r="C16" s="627" t="s">
        <v>593</v>
      </c>
      <c r="E16" s="631" t="s">
        <v>594</v>
      </c>
    </row>
    <row r="17" spans="1:5" ht="12.75" customHeight="1">
      <c r="C17" s="627" t="s">
        <v>595</v>
      </c>
      <c r="E17" s="627" t="s">
        <v>596</v>
      </c>
    </row>
    <row r="18" spans="1:5" ht="12.75" customHeight="1">
      <c r="A18" s="628" t="s">
        <v>597</v>
      </c>
      <c r="C18" s="627" t="s">
        <v>598</v>
      </c>
    </row>
    <row r="19" spans="1:5" ht="12.75" customHeight="1">
      <c r="A19" s="627" t="s">
        <v>599</v>
      </c>
      <c r="C19" s="627" t="s">
        <v>600</v>
      </c>
      <c r="E19" s="631" t="s">
        <v>601</v>
      </c>
    </row>
    <row r="20" spans="1:5" ht="12.75" customHeight="1">
      <c r="C20" s="627" t="s">
        <v>602</v>
      </c>
      <c r="E20" s="627" t="s">
        <v>603</v>
      </c>
    </row>
    <row r="21" spans="1:5" ht="12.75" customHeight="1">
      <c r="C21" s="627" t="s">
        <v>604</v>
      </c>
    </row>
    <row r="22" spans="1:5" ht="12.75" customHeight="1">
      <c r="A22" s="628" t="s">
        <v>605</v>
      </c>
      <c r="C22" s="627" t="s">
        <v>606</v>
      </c>
      <c r="E22" s="628" t="s">
        <v>607</v>
      </c>
    </row>
    <row r="23" spans="1:5" ht="12.75" customHeight="1">
      <c r="A23" s="627" t="s">
        <v>608</v>
      </c>
      <c r="C23" s="627" t="s">
        <v>609</v>
      </c>
      <c r="E23" s="627" t="s">
        <v>610</v>
      </c>
    </row>
    <row r="24" spans="1:5" ht="12.75" customHeight="1">
      <c r="A24" s="631" t="s">
        <v>611</v>
      </c>
      <c r="C24" s="627" t="s">
        <v>612</v>
      </c>
      <c r="E24" s="627" t="s">
        <v>613</v>
      </c>
    </row>
    <row r="25" spans="1:5" ht="12.75" customHeight="1">
      <c r="A25" s="631" t="s">
        <v>614</v>
      </c>
      <c r="C25" s="627" t="s">
        <v>608</v>
      </c>
      <c r="E25" s="627" t="s">
        <v>615</v>
      </c>
    </row>
    <row r="26" spans="1:5" ht="12.75" customHeight="1">
      <c r="A26" s="627" t="s">
        <v>616</v>
      </c>
      <c r="C26" s="631" t="s">
        <v>617</v>
      </c>
      <c r="E26" s="627" t="s">
        <v>618</v>
      </c>
    </row>
    <row r="27" spans="1:5" ht="12.75" customHeight="1">
      <c r="A27" s="627" t="s">
        <v>619</v>
      </c>
      <c r="C27" s="631" t="s">
        <v>614</v>
      </c>
      <c r="E27" s="627" t="s">
        <v>620</v>
      </c>
    </row>
    <row r="28" spans="1:5" ht="12.75" customHeight="1">
      <c r="E28" s="627" t="s">
        <v>577</v>
      </c>
    </row>
    <row r="29" spans="1:5" ht="12.75" customHeight="1">
      <c r="E29" s="627" t="s">
        <v>621</v>
      </c>
    </row>
    <row r="30" spans="1:5" ht="12.75" customHeight="1">
      <c r="A30" s="628" t="s">
        <v>622</v>
      </c>
      <c r="E30" s="627" t="s">
        <v>623</v>
      </c>
    </row>
    <row r="31" spans="1:5" ht="12.75" customHeight="1">
      <c r="A31" s="628" t="s">
        <v>624</v>
      </c>
    </row>
    <row r="32" spans="1:5" ht="12.75" customHeight="1">
      <c r="A32" s="627" t="s">
        <v>625</v>
      </c>
    </row>
    <row r="33" spans="1:1" ht="12.75" customHeight="1">
      <c r="A33" s="627" t="s">
        <v>626</v>
      </c>
    </row>
    <row r="34" spans="1:1" ht="12.75" customHeight="1">
      <c r="A34" s="627" t="s">
        <v>627</v>
      </c>
    </row>
    <row r="35" spans="1:1" ht="12.75" customHeight="1">
      <c r="A35" s="627" t="s">
        <v>628</v>
      </c>
    </row>
    <row r="51" spans="4:4">
      <c r="D51" s="24"/>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zoomScaleSheetLayoutView="100" workbookViewId="0"/>
  </sheetViews>
  <sheetFormatPr defaultColWidth="6.7109375" defaultRowHeight="12.75"/>
  <cols>
    <col min="1" max="1" width="3.7109375" style="7" customWidth="1"/>
    <col min="2" max="2" width="67.7109375" style="7" customWidth="1"/>
    <col min="3" max="3" width="2.7109375" style="7" customWidth="1"/>
    <col min="4" max="4" width="15.7109375" style="22" customWidth="1"/>
    <col min="5" max="6" width="1.7109375" style="7" customWidth="1"/>
    <col min="7" max="7" width="2.7109375" style="7" customWidth="1"/>
    <col min="8" max="8" width="15.7109375" style="66" customWidth="1"/>
    <col min="9" max="9" width="2.7109375" style="7" customWidth="1"/>
    <col min="10" max="10" width="15.7109375" style="66" customWidth="1"/>
    <col min="11" max="11" width="2.7109375" style="7" customWidth="1"/>
    <col min="12" max="12" width="15.7109375" style="7" customWidth="1"/>
    <col min="13" max="13" width="2.7109375" style="7" customWidth="1"/>
    <col min="14" max="14" width="15.85546875" style="7" customWidth="1"/>
    <col min="15" max="15" width="2.7109375" style="7" customWidth="1"/>
    <col min="16" max="16" width="15.85546875" style="7" customWidth="1"/>
    <col min="17" max="16384" width="6.7109375" style="24"/>
  </cols>
  <sheetData>
    <row r="1" spans="1:16" ht="12.75" customHeight="1">
      <c r="A1" s="56" t="s">
        <v>283</v>
      </c>
      <c r="B1" s="261"/>
      <c r="C1" s="261"/>
      <c r="D1" s="56"/>
      <c r="E1" s="262"/>
      <c r="F1" s="261"/>
      <c r="G1" s="261"/>
      <c r="H1" s="261"/>
      <c r="I1" s="261"/>
      <c r="J1" s="261"/>
      <c r="K1" s="261"/>
      <c r="L1" s="261"/>
      <c r="M1" s="261"/>
      <c r="N1" s="261"/>
      <c r="O1" s="263"/>
      <c r="P1" s="264"/>
    </row>
    <row r="2" spans="1:16" ht="12.75" customHeight="1">
      <c r="A2" s="263"/>
      <c r="B2" s="264"/>
      <c r="C2" s="264"/>
      <c r="D2" s="263"/>
      <c r="E2" s="265"/>
      <c r="F2" s="264"/>
      <c r="G2" s="264"/>
      <c r="H2" s="264"/>
      <c r="I2" s="264"/>
      <c r="J2" s="264"/>
      <c r="K2" s="264"/>
      <c r="L2" s="264"/>
      <c r="M2" s="264"/>
      <c r="N2" s="264"/>
      <c r="O2" s="263"/>
      <c r="P2" s="264"/>
    </row>
    <row r="3" spans="1:16" s="7" customFormat="1" ht="12.75" customHeight="1">
      <c r="A3" s="880"/>
      <c r="B3" s="880"/>
      <c r="D3" s="822">
        <v>2015</v>
      </c>
      <c r="E3" s="36"/>
      <c r="H3" s="99">
        <v>2014</v>
      </c>
      <c r="J3" s="99">
        <v>2013</v>
      </c>
      <c r="L3" s="100">
        <v>2012</v>
      </c>
      <c r="N3" s="101">
        <v>2011</v>
      </c>
      <c r="P3" s="101"/>
    </row>
    <row r="4" spans="1:16" ht="12.75" customHeight="1">
      <c r="D4" s="823"/>
      <c r="E4" s="36"/>
      <c r="N4" s="266"/>
      <c r="P4" s="141"/>
    </row>
    <row r="5" spans="1:16">
      <c r="A5" s="7" t="s">
        <v>284</v>
      </c>
      <c r="B5" s="24"/>
      <c r="D5" s="824">
        <v>73.31</v>
      </c>
      <c r="E5" s="267"/>
      <c r="F5" s="95"/>
      <c r="H5" s="268">
        <v>71.11</v>
      </c>
      <c r="I5" s="95"/>
      <c r="J5" s="268">
        <v>61.89</v>
      </c>
      <c r="K5" s="95"/>
      <c r="L5" s="269">
        <v>54.66</v>
      </c>
      <c r="M5" s="269"/>
      <c r="N5" s="269">
        <v>48.87</v>
      </c>
      <c r="O5" s="269"/>
      <c r="P5" s="269"/>
    </row>
    <row r="6" spans="1:16">
      <c r="A6" s="7" t="s">
        <v>285</v>
      </c>
      <c r="B6" s="24"/>
      <c r="D6" s="825">
        <v>56.01</v>
      </c>
      <c r="E6" s="267"/>
      <c r="F6" s="95"/>
      <c r="H6" s="270">
        <v>51.15</v>
      </c>
      <c r="I6" s="95"/>
      <c r="J6" s="270">
        <v>51.5</v>
      </c>
      <c r="K6" s="95"/>
      <c r="L6" s="271">
        <v>45.95</v>
      </c>
      <c r="M6" s="269"/>
      <c r="N6" s="271">
        <v>37.28</v>
      </c>
      <c r="O6" s="269"/>
      <c r="P6" s="271"/>
    </row>
    <row r="7" spans="1:16">
      <c r="A7" s="7" t="s">
        <v>286</v>
      </c>
      <c r="B7" s="24"/>
      <c r="D7" s="825">
        <v>64.48</v>
      </c>
      <c r="E7" s="267"/>
      <c r="F7" s="95"/>
      <c r="H7" s="270">
        <v>68.31</v>
      </c>
      <c r="I7" s="95"/>
      <c r="J7" s="270">
        <v>52.92</v>
      </c>
      <c r="K7" s="95"/>
      <c r="L7" s="271">
        <v>50.98</v>
      </c>
      <c r="M7" s="269"/>
      <c r="N7" s="271">
        <v>48.18</v>
      </c>
      <c r="O7" s="269"/>
      <c r="P7" s="271"/>
    </row>
    <row r="8" spans="1:16">
      <c r="B8" s="24"/>
      <c r="D8" s="826"/>
      <c r="E8" s="267"/>
      <c r="F8" s="95"/>
      <c r="H8" s="270"/>
      <c r="I8" s="95"/>
      <c r="J8" s="270"/>
      <c r="K8" s="95"/>
      <c r="L8" s="271"/>
      <c r="M8" s="269"/>
      <c r="N8" s="271"/>
      <c r="O8" s="269"/>
      <c r="P8" s="271"/>
    </row>
    <row r="9" spans="1:16" ht="12.75" customHeight="1">
      <c r="A9" s="881" t="s">
        <v>287</v>
      </c>
      <c r="B9" s="881"/>
      <c r="C9" s="18"/>
      <c r="D9" s="827"/>
      <c r="E9" s="272"/>
      <c r="F9" s="18"/>
      <c r="G9" s="18"/>
      <c r="H9" s="273"/>
      <c r="I9" s="18"/>
      <c r="J9" s="18"/>
      <c r="K9" s="18"/>
      <c r="L9" s="18"/>
      <c r="M9" s="18"/>
      <c r="N9" s="18"/>
      <c r="O9" s="207"/>
      <c r="P9" s="208"/>
    </row>
    <row r="10" spans="1:16" ht="12.75" customHeight="1">
      <c r="A10" s="274" t="s">
        <v>288</v>
      </c>
      <c r="D10" s="823"/>
      <c r="O10" s="22"/>
    </row>
    <row r="11" spans="1:16" s="7" customFormat="1" ht="12.75" customHeight="1">
      <c r="A11" s="879" t="s">
        <v>161</v>
      </c>
      <c r="B11" s="879"/>
      <c r="D11" s="822">
        <v>2015</v>
      </c>
      <c r="E11" s="36"/>
      <c r="H11" s="99">
        <v>2014</v>
      </c>
      <c r="J11" s="99">
        <v>2013</v>
      </c>
      <c r="L11" s="100">
        <v>2012</v>
      </c>
      <c r="N11" s="101">
        <v>2011</v>
      </c>
      <c r="P11" s="101"/>
    </row>
    <row r="12" spans="1:16" ht="12.75" customHeight="1">
      <c r="D12" s="823"/>
      <c r="E12" s="36"/>
      <c r="N12" s="266"/>
      <c r="P12" s="141"/>
    </row>
    <row r="13" spans="1:16" ht="12.75" customHeight="1">
      <c r="A13" s="7" t="s">
        <v>3</v>
      </c>
      <c r="D13" s="855">
        <v>42.02</v>
      </c>
      <c r="E13" s="36"/>
      <c r="H13" s="275">
        <v>40.5</v>
      </c>
      <c r="J13" s="275">
        <v>39.11</v>
      </c>
      <c r="L13" s="275">
        <v>37.29</v>
      </c>
      <c r="N13" s="275">
        <v>36.090000000000003</v>
      </c>
      <c r="P13" s="275"/>
    </row>
    <row r="14" spans="1:16" ht="12.75" customHeight="1">
      <c r="A14" s="7" t="s">
        <v>175</v>
      </c>
      <c r="D14" s="828">
        <v>0</v>
      </c>
      <c r="E14" s="36"/>
      <c r="H14" s="124">
        <v>0</v>
      </c>
      <c r="J14" s="124">
        <v>0</v>
      </c>
      <c r="L14" s="50">
        <v>0</v>
      </c>
      <c r="N14" s="75">
        <v>-0.26</v>
      </c>
      <c r="P14" s="75"/>
    </row>
    <row r="15" spans="1:16" ht="12.75" customHeight="1">
      <c r="A15" s="7" t="s">
        <v>4</v>
      </c>
      <c r="D15" s="828">
        <v>0</v>
      </c>
      <c r="E15" s="36"/>
      <c r="H15" s="124">
        <v>0</v>
      </c>
      <c r="J15" s="124">
        <v>0</v>
      </c>
      <c r="L15" s="75">
        <v>0.01</v>
      </c>
      <c r="N15" s="75">
        <v>0.03</v>
      </c>
      <c r="P15" s="75"/>
    </row>
    <row r="16" spans="1:16" ht="12.75" customHeight="1">
      <c r="A16" s="7" t="s">
        <v>289</v>
      </c>
      <c r="D16" s="856">
        <v>-0.72</v>
      </c>
      <c r="E16" s="36"/>
      <c r="H16" s="276">
        <v>-1</v>
      </c>
      <c r="J16" s="276">
        <v>-1.04</v>
      </c>
      <c r="L16" s="277">
        <v>-1.1000000000000001</v>
      </c>
      <c r="N16" s="277">
        <v>-0.88</v>
      </c>
      <c r="P16" s="75"/>
    </row>
    <row r="17" spans="1:18" ht="12.75" customHeight="1" thickBot="1">
      <c r="B17" s="7" t="s">
        <v>13</v>
      </c>
      <c r="D17" s="857">
        <f>SUM(D13:D16)</f>
        <v>41.300000000000004</v>
      </c>
      <c r="E17" s="36"/>
      <c r="H17" s="278">
        <f>SUM(H13:H16)</f>
        <v>39.5</v>
      </c>
      <c r="J17" s="278">
        <f>SUM(J13:J16)</f>
        <v>38.07</v>
      </c>
      <c r="L17" s="278">
        <f>SUM(L13:L16)</f>
        <v>36.199999999999996</v>
      </c>
      <c r="N17" s="278">
        <f>SUM(N13:N16)</f>
        <v>34.980000000000004</v>
      </c>
      <c r="P17" s="275"/>
    </row>
    <row r="18" spans="1:18" ht="12.75" customHeight="1" thickTop="1">
      <c r="D18" s="823"/>
      <c r="E18" s="36"/>
    </row>
    <row r="19" spans="1:18" ht="12.75" customHeight="1">
      <c r="A19" s="882" t="s">
        <v>290</v>
      </c>
      <c r="B19" s="882"/>
      <c r="D19" s="858">
        <v>110980372</v>
      </c>
      <c r="E19" s="36"/>
      <c r="H19" s="74">
        <v>110571362</v>
      </c>
      <c r="J19" s="74">
        <v>110181759</v>
      </c>
      <c r="L19" s="74">
        <v>109742765</v>
      </c>
      <c r="N19" s="74">
        <v>109245813</v>
      </c>
      <c r="O19" s="22"/>
      <c r="P19" s="74"/>
    </row>
    <row r="20" spans="1:18">
      <c r="D20" s="823"/>
    </row>
    <row r="21" spans="1:18" ht="12.75" customHeight="1">
      <c r="A21" s="881" t="s">
        <v>291</v>
      </c>
      <c r="B21" s="881"/>
      <c r="C21" s="261"/>
      <c r="D21" s="829"/>
      <c r="E21" s="262"/>
      <c r="F21" s="261"/>
      <c r="G21" s="261"/>
      <c r="H21" s="279"/>
      <c r="I21" s="261"/>
      <c r="J21" s="261"/>
      <c r="K21" s="261"/>
      <c r="L21" s="261"/>
      <c r="M21" s="261"/>
      <c r="N21" s="261"/>
      <c r="O21" s="263"/>
      <c r="P21" s="264"/>
    </row>
    <row r="22" spans="1:18" ht="12.75" customHeight="1">
      <c r="A22" s="274" t="s">
        <v>288</v>
      </c>
      <c r="D22" s="823"/>
      <c r="O22" s="22"/>
    </row>
    <row r="23" spans="1:18" s="7" customFormat="1" ht="12.75" customHeight="1">
      <c r="A23" s="879" t="s">
        <v>161</v>
      </c>
      <c r="B23" s="879"/>
      <c r="D23" s="822">
        <v>2015</v>
      </c>
      <c r="E23" s="36"/>
      <c r="H23" s="99">
        <v>2014</v>
      </c>
      <c r="J23" s="99">
        <v>2013</v>
      </c>
      <c r="L23" s="100">
        <v>2012</v>
      </c>
      <c r="N23" s="101">
        <v>2011</v>
      </c>
      <c r="P23" s="101"/>
    </row>
    <row r="24" spans="1:18" ht="12.75" customHeight="1">
      <c r="D24" s="823"/>
      <c r="E24" s="36"/>
      <c r="N24" s="266"/>
      <c r="P24" s="141"/>
    </row>
    <row r="25" spans="1:18" ht="12.75" customHeight="1">
      <c r="A25" s="7" t="s">
        <v>3</v>
      </c>
      <c r="D25" s="824">
        <v>4.21</v>
      </c>
      <c r="E25" s="267"/>
      <c r="F25" s="95"/>
      <c r="H25" s="268">
        <v>4.0199999999999996</v>
      </c>
      <c r="I25" s="95"/>
      <c r="J25" s="268">
        <v>4.1399999999999997</v>
      </c>
      <c r="K25" s="95"/>
      <c r="L25" s="269">
        <v>3.86</v>
      </c>
      <c r="M25" s="95"/>
      <c r="N25" s="269">
        <v>3.31</v>
      </c>
      <c r="O25" s="95"/>
      <c r="P25" s="269"/>
    </row>
    <row r="26" spans="1:18" ht="12.75" customHeight="1">
      <c r="A26" s="7" t="s">
        <v>4</v>
      </c>
      <c r="D26" s="868">
        <v>-0.01</v>
      </c>
      <c r="E26" s="869"/>
      <c r="F26" s="283"/>
      <c r="G26" s="75"/>
      <c r="H26" s="870">
        <v>-0.08</v>
      </c>
      <c r="I26" s="283"/>
      <c r="J26" s="870">
        <v>-0.04</v>
      </c>
      <c r="K26" s="283"/>
      <c r="L26" s="870">
        <v>-0.02</v>
      </c>
      <c r="M26" s="283"/>
      <c r="N26" s="50">
        <v>0</v>
      </c>
      <c r="O26" s="95"/>
      <c r="P26" s="280"/>
      <c r="Q26" s="75"/>
      <c r="R26" s="75"/>
    </row>
    <row r="27" spans="1:18" ht="12.75" customHeight="1">
      <c r="A27" s="7" t="s">
        <v>289</v>
      </c>
      <c r="D27" s="830">
        <v>-0.11</v>
      </c>
      <c r="E27" s="869"/>
      <c r="F27" s="283"/>
      <c r="G27" s="75"/>
      <c r="H27" s="281">
        <v>-0.13</v>
      </c>
      <c r="I27" s="283"/>
      <c r="J27" s="281">
        <v>-0.13</v>
      </c>
      <c r="K27" s="283"/>
      <c r="L27" s="282">
        <v>-0.05</v>
      </c>
      <c r="M27" s="283"/>
      <c r="N27" s="282">
        <v>-7.0000000000000007E-2</v>
      </c>
      <c r="O27" s="95"/>
      <c r="P27" s="283"/>
      <c r="R27" s="70"/>
    </row>
    <row r="28" spans="1:18" ht="12.75" customHeight="1">
      <c r="B28" s="7" t="s">
        <v>173</v>
      </c>
      <c r="D28" s="831">
        <f>SUM(D25:D27)</f>
        <v>4.09</v>
      </c>
      <c r="E28" s="869"/>
      <c r="F28" s="283"/>
      <c r="G28" s="75"/>
      <c r="H28" s="284">
        <f>SUM(H25:H27)</f>
        <v>3.8099999999999996</v>
      </c>
      <c r="I28" s="283"/>
      <c r="J28" s="284">
        <f>SUM(J25:J27)</f>
        <v>3.9699999999999998</v>
      </c>
      <c r="K28" s="283"/>
      <c r="L28" s="284">
        <f>SUM(L25:L27)</f>
        <v>3.79</v>
      </c>
      <c r="M28" s="283"/>
      <c r="N28" s="284">
        <f>SUM(N25:N27)</f>
        <v>3.24</v>
      </c>
      <c r="O28" s="95"/>
      <c r="P28" s="285"/>
    </row>
    <row r="29" spans="1:18" ht="9" customHeight="1">
      <c r="D29" s="824"/>
      <c r="E29" s="267"/>
      <c r="F29" s="95"/>
      <c r="H29" s="268"/>
      <c r="I29" s="95"/>
      <c r="J29" s="268"/>
      <c r="K29" s="95"/>
      <c r="L29" s="269"/>
      <c r="M29" s="95"/>
      <c r="N29" s="269"/>
      <c r="O29" s="95"/>
      <c r="P29" s="269"/>
    </row>
    <row r="30" spans="1:18" ht="12.75" customHeight="1">
      <c r="A30" s="63"/>
      <c r="B30" s="7" t="s">
        <v>292</v>
      </c>
      <c r="D30" s="832"/>
      <c r="E30" s="267"/>
      <c r="F30" s="95"/>
      <c r="H30" s="286"/>
      <c r="I30" s="95"/>
      <c r="J30" s="286"/>
      <c r="K30" s="95"/>
      <c r="L30" s="144"/>
      <c r="M30" s="95"/>
      <c r="N30" s="144"/>
      <c r="O30" s="95"/>
      <c r="P30" s="95"/>
    </row>
    <row r="31" spans="1:18" ht="12.75" customHeight="1">
      <c r="B31" s="42" t="s">
        <v>175</v>
      </c>
      <c r="D31" s="833">
        <v>0</v>
      </c>
      <c r="E31" s="267"/>
      <c r="F31" s="95"/>
      <c r="H31" s="287">
        <v>0</v>
      </c>
      <c r="I31" s="95"/>
      <c r="J31" s="287">
        <v>0</v>
      </c>
      <c r="K31" s="95"/>
      <c r="L31" s="283">
        <v>-0.01</v>
      </c>
      <c r="M31" s="95"/>
      <c r="N31" s="283">
        <v>-0.02</v>
      </c>
      <c r="O31" s="95"/>
      <c r="P31" s="283"/>
    </row>
    <row r="32" spans="1:18" ht="12.75" customHeight="1">
      <c r="B32" s="42" t="s">
        <v>73</v>
      </c>
      <c r="D32" s="833">
        <v>0</v>
      </c>
      <c r="E32" s="267"/>
      <c r="F32" s="95"/>
      <c r="H32" s="287">
        <v>0</v>
      </c>
      <c r="I32" s="95"/>
      <c r="J32" s="287">
        <v>0</v>
      </c>
      <c r="K32" s="95"/>
      <c r="L32" s="288">
        <v>-0.04</v>
      </c>
      <c r="M32" s="95"/>
      <c r="N32" s="288">
        <v>0.12</v>
      </c>
      <c r="O32" s="95"/>
      <c r="P32" s="280"/>
    </row>
    <row r="33" spans="1:16" ht="12.75" customHeight="1">
      <c r="B33" s="85" t="s">
        <v>13</v>
      </c>
      <c r="D33" s="834">
        <f>SUM(D31:D32)</f>
        <v>0</v>
      </c>
      <c r="E33" s="267"/>
      <c r="F33" s="95"/>
      <c r="H33" s="289">
        <f>SUM(H31:H32)</f>
        <v>0</v>
      </c>
      <c r="I33" s="95"/>
      <c r="J33" s="289">
        <f>SUM(J31:J32)</f>
        <v>0</v>
      </c>
      <c r="K33" s="95"/>
      <c r="L33" s="290">
        <f>SUM(L31:L32)</f>
        <v>-0.05</v>
      </c>
      <c r="M33" s="95"/>
      <c r="N33" s="290">
        <f>SUM(N31:N32)</f>
        <v>9.9999999999999992E-2</v>
      </c>
      <c r="O33" s="95"/>
      <c r="P33" s="283"/>
    </row>
    <row r="34" spans="1:16" ht="12.75" customHeight="1">
      <c r="B34" s="66" t="s">
        <v>293</v>
      </c>
      <c r="D34" s="835">
        <f>D28+D33</f>
        <v>4.09</v>
      </c>
      <c r="E34" s="267"/>
      <c r="F34" s="95"/>
      <c r="H34" s="291">
        <f>H28+H33</f>
        <v>3.8099999999999996</v>
      </c>
      <c r="I34" s="95"/>
      <c r="J34" s="291">
        <f>J28+J33</f>
        <v>3.9699999999999998</v>
      </c>
      <c r="K34" s="95"/>
      <c r="L34" s="283">
        <f>L28+L33</f>
        <v>3.74</v>
      </c>
      <c r="M34" s="95"/>
      <c r="N34" s="283">
        <f>N28+N33</f>
        <v>3.3400000000000003</v>
      </c>
      <c r="O34" s="95"/>
      <c r="P34" s="283"/>
    </row>
    <row r="35" spans="1:16" ht="9" customHeight="1">
      <c r="D35" s="836"/>
      <c r="E35" s="267"/>
      <c r="F35" s="95"/>
      <c r="H35" s="292"/>
      <c r="I35" s="95"/>
      <c r="J35" s="292"/>
      <c r="K35" s="95"/>
      <c r="L35" s="293"/>
      <c r="M35" s="95"/>
      <c r="N35" s="293"/>
      <c r="O35" s="95"/>
      <c r="P35" s="293"/>
    </row>
    <row r="36" spans="1:16" ht="12.75" customHeight="1">
      <c r="B36" s="7" t="s">
        <v>294</v>
      </c>
      <c r="D36" s="830">
        <v>0.17</v>
      </c>
      <c r="E36" s="267"/>
      <c r="F36" s="95"/>
      <c r="H36" s="281">
        <v>0.23</v>
      </c>
      <c r="I36" s="95"/>
      <c r="J36" s="281">
        <v>0.31</v>
      </c>
      <c r="K36" s="95"/>
      <c r="L36" s="282">
        <v>0.28999999999999998</v>
      </c>
      <c r="M36" s="95"/>
      <c r="N36" s="282">
        <v>0.25</v>
      </c>
      <c r="O36" s="95"/>
      <c r="P36" s="283"/>
    </row>
    <row r="37" spans="1:16" ht="9" customHeight="1">
      <c r="D37" s="824"/>
      <c r="E37" s="267"/>
      <c r="F37" s="95"/>
      <c r="H37" s="268"/>
      <c r="I37" s="95"/>
      <c r="J37" s="268"/>
      <c r="K37" s="95"/>
      <c r="L37" s="269"/>
      <c r="M37" s="95"/>
      <c r="N37" s="269"/>
      <c r="O37" s="95"/>
      <c r="P37" s="269"/>
    </row>
    <row r="38" spans="1:16" ht="12.75" customHeight="1" thickBot="1">
      <c r="B38" s="7" t="s">
        <v>176</v>
      </c>
      <c r="D38" s="837">
        <f>D34-D36</f>
        <v>3.92</v>
      </c>
      <c r="E38" s="267"/>
      <c r="F38" s="95"/>
      <c r="H38" s="294">
        <f>H34-H36</f>
        <v>3.5799999999999996</v>
      </c>
      <c r="I38" s="95"/>
      <c r="J38" s="294">
        <f>J34-J36</f>
        <v>3.6599999999999997</v>
      </c>
      <c r="K38" s="95"/>
      <c r="L38" s="295">
        <f>L34-L36</f>
        <v>3.45</v>
      </c>
      <c r="M38" s="95"/>
      <c r="N38" s="295">
        <f>N34-N36</f>
        <v>3.0900000000000003</v>
      </c>
      <c r="O38" s="95"/>
      <c r="P38" s="269"/>
    </row>
    <row r="39" spans="1:16" ht="12.75" customHeight="1" thickTop="1">
      <c r="D39" s="824"/>
      <c r="E39" s="267"/>
      <c r="F39" s="95"/>
      <c r="H39" s="268"/>
      <c r="I39" s="95"/>
      <c r="J39" s="268"/>
      <c r="K39" s="95"/>
      <c r="L39" s="269"/>
      <c r="M39" s="95"/>
      <c r="N39" s="269"/>
      <c r="O39" s="95"/>
      <c r="P39" s="269"/>
    </row>
    <row r="40" spans="1:16" ht="12.75" customHeight="1">
      <c r="D40" s="838"/>
      <c r="E40" s="267"/>
      <c r="F40" s="95"/>
      <c r="H40" s="229"/>
      <c r="I40" s="95"/>
      <c r="J40" s="229"/>
      <c r="K40" s="95"/>
      <c r="L40" s="95"/>
      <c r="M40" s="95"/>
      <c r="N40" s="95"/>
      <c r="O40" s="95"/>
      <c r="P40" s="95"/>
    </row>
    <row r="41" spans="1:16">
      <c r="A41" s="882" t="s">
        <v>170</v>
      </c>
      <c r="B41" s="882"/>
      <c r="D41" s="839">
        <v>111552130</v>
      </c>
      <c r="E41" s="267"/>
      <c r="F41" s="95"/>
      <c r="H41" s="296">
        <v>111178141</v>
      </c>
      <c r="I41" s="95"/>
      <c r="J41" s="296">
        <v>110805943</v>
      </c>
      <c r="K41" s="95"/>
      <c r="L41" s="296">
        <v>110527311</v>
      </c>
      <c r="M41" s="95"/>
      <c r="N41" s="296">
        <v>109864243</v>
      </c>
      <c r="O41" s="156"/>
      <c r="P41" s="296"/>
    </row>
    <row r="42" spans="1:16">
      <c r="A42" s="24"/>
      <c r="B42" s="24"/>
      <c r="C42" s="24"/>
      <c r="D42" s="819"/>
      <c r="E42" s="24"/>
      <c r="F42" s="24"/>
      <c r="G42" s="24"/>
      <c r="H42" s="120"/>
      <c r="I42" s="24"/>
      <c r="J42" s="120"/>
      <c r="L42" s="24"/>
      <c r="M42" s="24"/>
      <c r="N42" s="24"/>
    </row>
    <row r="43" spans="1:16">
      <c r="A43" s="53" t="s">
        <v>10</v>
      </c>
      <c r="B43" s="297" t="s">
        <v>295</v>
      </c>
      <c r="C43" s="297"/>
      <c r="D43" s="840"/>
      <c r="E43" s="297"/>
      <c r="F43" s="297"/>
      <c r="G43" s="297"/>
      <c r="H43" s="297"/>
      <c r="I43" s="297"/>
      <c r="J43" s="297"/>
      <c r="K43" s="297"/>
      <c r="L43" s="297"/>
      <c r="M43" s="297"/>
      <c r="N43" s="297"/>
      <c r="O43" s="297"/>
      <c r="P43" s="297"/>
    </row>
    <row r="44" spans="1:16" s="7" customFormat="1" ht="12.75" customHeight="1">
      <c r="D44" s="823"/>
      <c r="H44" s="66"/>
      <c r="J44" s="66"/>
    </row>
    <row r="45" spans="1:16">
      <c r="A45" s="881" t="s">
        <v>296</v>
      </c>
      <c r="B45" s="881"/>
      <c r="C45" s="261"/>
      <c r="D45" s="829"/>
      <c r="E45" s="262"/>
      <c r="F45" s="261"/>
      <c r="G45" s="261"/>
      <c r="H45" s="279"/>
      <c r="I45" s="261"/>
      <c r="J45" s="261"/>
      <c r="K45" s="261"/>
      <c r="L45" s="261"/>
      <c r="M45" s="261"/>
      <c r="N45" s="261"/>
      <c r="O45" s="263"/>
      <c r="P45" s="264"/>
    </row>
    <row r="46" spans="1:16" ht="12.75" customHeight="1">
      <c r="A46" s="274" t="s">
        <v>288</v>
      </c>
      <c r="D46" s="823"/>
      <c r="O46" s="22"/>
    </row>
    <row r="47" spans="1:16" s="7" customFormat="1" ht="12.75" customHeight="1">
      <c r="A47" s="879" t="s">
        <v>161</v>
      </c>
      <c r="B47" s="879"/>
      <c r="D47" s="822">
        <v>2015</v>
      </c>
      <c r="E47" s="36"/>
      <c r="H47" s="99">
        <v>2014</v>
      </c>
      <c r="J47" s="99">
        <v>2013</v>
      </c>
      <c r="L47" s="100">
        <v>2012</v>
      </c>
      <c r="N47" s="101">
        <v>2011</v>
      </c>
      <c r="P47" s="101"/>
    </row>
    <row r="48" spans="1:16" ht="12.75" customHeight="1">
      <c r="D48" s="823"/>
      <c r="E48" s="36"/>
      <c r="N48" s="266"/>
      <c r="P48" s="141"/>
    </row>
    <row r="49" spans="1:16" ht="12.75" customHeight="1">
      <c r="A49" s="66" t="s">
        <v>289</v>
      </c>
      <c r="D49" s="823"/>
      <c r="E49" s="36"/>
      <c r="N49" s="141"/>
      <c r="P49" s="141"/>
    </row>
    <row r="50" spans="1:16" ht="12.75" customHeight="1">
      <c r="A50" s="24"/>
      <c r="B50" s="7" t="s">
        <v>176</v>
      </c>
      <c r="D50" s="824">
        <v>3.92</v>
      </c>
      <c r="E50" s="267"/>
      <c r="F50" s="95"/>
      <c r="H50" s="268">
        <v>3.58</v>
      </c>
      <c r="I50" s="95"/>
      <c r="J50" s="268">
        <v>3.66</v>
      </c>
      <c r="K50" s="95"/>
      <c r="L50" s="269">
        <v>3.45</v>
      </c>
      <c r="M50" s="95"/>
      <c r="N50" s="269">
        <v>3.09</v>
      </c>
      <c r="O50" s="95"/>
      <c r="P50" s="269"/>
    </row>
    <row r="51" spans="1:16" ht="9" customHeight="1">
      <c r="B51" s="24"/>
      <c r="D51" s="824"/>
      <c r="E51" s="267"/>
      <c r="F51" s="95"/>
      <c r="H51" s="268"/>
      <c r="I51" s="95"/>
      <c r="J51" s="268"/>
      <c r="K51" s="95"/>
      <c r="L51" s="269"/>
      <c r="M51" s="95"/>
      <c r="N51" s="269"/>
      <c r="O51" s="95"/>
      <c r="P51" s="269"/>
    </row>
    <row r="52" spans="1:16">
      <c r="B52" s="66" t="s">
        <v>297</v>
      </c>
      <c r="D52" s="838"/>
      <c r="E52" s="267"/>
      <c r="F52" s="95"/>
      <c r="H52" s="229"/>
      <c r="I52" s="95"/>
      <c r="J52" s="229"/>
      <c r="K52" s="95"/>
      <c r="L52" s="95"/>
      <c r="M52" s="95"/>
      <c r="N52" s="95"/>
      <c r="O52" s="95"/>
      <c r="P52" s="95"/>
    </row>
    <row r="53" spans="1:16">
      <c r="B53" s="42" t="s">
        <v>298</v>
      </c>
      <c r="D53" s="833">
        <v>0</v>
      </c>
      <c r="E53" s="267"/>
      <c r="F53" s="95"/>
      <c r="H53" s="287">
        <v>0</v>
      </c>
      <c r="I53" s="95"/>
      <c r="J53" s="287">
        <v>0</v>
      </c>
      <c r="K53" s="95"/>
      <c r="L53" s="283">
        <v>0.05</v>
      </c>
      <c r="M53" s="283"/>
      <c r="N53" s="283">
        <v>-0.1</v>
      </c>
      <c r="O53" s="283"/>
      <c r="P53" s="283"/>
    </row>
    <row r="54" spans="1:16" ht="9" customHeight="1">
      <c r="D54" s="838"/>
      <c r="E54" s="267"/>
      <c r="F54" s="95"/>
      <c r="H54" s="229"/>
      <c r="I54" s="95"/>
      <c r="J54" s="229"/>
      <c r="K54" s="95"/>
      <c r="L54" s="95"/>
      <c r="M54" s="95"/>
      <c r="N54" s="95"/>
      <c r="O54" s="95"/>
      <c r="P54" s="95"/>
    </row>
    <row r="55" spans="1:16" ht="13.5" thickBot="1">
      <c r="B55" s="66" t="s">
        <v>299</v>
      </c>
      <c r="D55" s="837">
        <v>3.92</v>
      </c>
      <c r="E55" s="267"/>
      <c r="F55" s="95"/>
      <c r="H55" s="294">
        <v>3.58</v>
      </c>
      <c r="I55" s="95"/>
      <c r="J55" s="294">
        <v>3.66</v>
      </c>
      <c r="K55" s="95"/>
      <c r="L55" s="295">
        <v>3.5</v>
      </c>
      <c r="M55" s="95"/>
      <c r="N55" s="295">
        <v>2.99</v>
      </c>
      <c r="O55" s="95"/>
      <c r="P55" s="269"/>
    </row>
    <row r="56" spans="1:16" ht="13.5" thickTop="1">
      <c r="A56" s="24"/>
      <c r="B56" s="24"/>
      <c r="D56" s="87"/>
      <c r="H56" s="102"/>
    </row>
    <row r="57" spans="1:16">
      <c r="A57" s="24"/>
      <c r="B57" s="24"/>
    </row>
    <row r="58" spans="1:16">
      <c r="A58" s="881" t="s">
        <v>300</v>
      </c>
      <c r="B58" s="881"/>
      <c r="C58" s="298"/>
      <c r="D58" s="299"/>
      <c r="E58" s="298"/>
      <c r="F58" s="298"/>
      <c r="G58" s="298"/>
      <c r="H58" s="273"/>
      <c r="I58" s="298"/>
      <c r="J58" s="273"/>
      <c r="K58" s="298"/>
      <c r="L58" s="298"/>
      <c r="M58" s="298"/>
      <c r="N58" s="298"/>
    </row>
    <row r="59" spans="1:16" ht="12.75" customHeight="1">
      <c r="A59" s="883" t="s">
        <v>301</v>
      </c>
      <c r="B59" s="883"/>
      <c r="C59" s="883"/>
      <c r="D59" s="883"/>
      <c r="E59" s="883"/>
      <c r="F59" s="883"/>
      <c r="G59" s="883"/>
      <c r="H59" s="883"/>
      <c r="I59" s="883"/>
      <c r="J59" s="883"/>
      <c r="K59" s="883"/>
      <c r="L59" s="883"/>
      <c r="M59" s="883"/>
      <c r="N59" s="883"/>
      <c r="O59" s="300"/>
      <c r="P59" s="300"/>
    </row>
    <row r="60" spans="1:16">
      <c r="A60" s="883"/>
      <c r="B60" s="883"/>
      <c r="C60" s="883"/>
      <c r="D60" s="883"/>
      <c r="E60" s="883"/>
      <c r="F60" s="883"/>
      <c r="G60" s="883"/>
      <c r="H60" s="883"/>
      <c r="I60" s="883"/>
      <c r="J60" s="883"/>
      <c r="K60" s="883"/>
      <c r="L60" s="883"/>
      <c r="M60" s="883"/>
      <c r="N60" s="883"/>
      <c r="O60" s="300"/>
      <c r="P60" s="300"/>
    </row>
    <row r="61" spans="1:16">
      <c r="A61" s="883"/>
      <c r="B61" s="883"/>
      <c r="C61" s="883"/>
      <c r="D61" s="883"/>
      <c r="E61" s="883"/>
      <c r="F61" s="883"/>
      <c r="G61" s="883"/>
      <c r="H61" s="883"/>
      <c r="I61" s="883"/>
      <c r="J61" s="883"/>
      <c r="K61" s="883"/>
      <c r="L61" s="883"/>
      <c r="M61" s="883"/>
      <c r="N61" s="883"/>
      <c r="O61" s="300"/>
      <c r="P61" s="300"/>
    </row>
    <row r="62" spans="1:16">
      <c r="A62" s="883"/>
      <c r="B62" s="883"/>
      <c r="C62" s="883"/>
      <c r="D62" s="883"/>
      <c r="E62" s="883"/>
      <c r="F62" s="883"/>
      <c r="G62" s="883"/>
      <c r="H62" s="883"/>
      <c r="I62" s="883"/>
      <c r="J62" s="883"/>
      <c r="K62" s="883"/>
      <c r="L62" s="883"/>
      <c r="M62" s="883"/>
      <c r="N62" s="883"/>
      <c r="O62" s="300"/>
      <c r="P62" s="300"/>
    </row>
    <row r="63" spans="1:16">
      <c r="A63" s="300"/>
      <c r="B63" s="300"/>
      <c r="C63" s="300"/>
      <c r="D63" s="300"/>
      <c r="E63" s="300"/>
      <c r="F63" s="300"/>
      <c r="G63" s="300"/>
      <c r="H63" s="300"/>
      <c r="I63" s="300"/>
      <c r="J63" s="300"/>
      <c r="K63" s="300"/>
      <c r="L63" s="300"/>
      <c r="M63" s="300"/>
      <c r="N63" s="300"/>
      <c r="O63" s="300"/>
      <c r="P63" s="300"/>
    </row>
    <row r="64" spans="1:16">
      <c r="A64" s="24"/>
      <c r="B64" s="24"/>
    </row>
    <row r="65" spans="1:13">
      <c r="A65" s="24"/>
      <c r="B65" s="24"/>
    </row>
    <row r="66" spans="1:13">
      <c r="A66" s="24"/>
      <c r="B66" s="24"/>
      <c r="C66" s="63"/>
      <c r="D66" s="156"/>
      <c r="E66" s="63"/>
      <c r="F66" s="63"/>
      <c r="G66" s="63"/>
      <c r="H66" s="139"/>
      <c r="I66" s="63"/>
      <c r="J66" s="139"/>
      <c r="K66" s="63"/>
      <c r="L66" s="63"/>
      <c r="M66" s="63"/>
    </row>
    <row r="67" spans="1:13">
      <c r="A67" s="24"/>
      <c r="B67" s="24"/>
    </row>
    <row r="68" spans="1:13">
      <c r="A68" s="24"/>
      <c r="B68" s="24"/>
    </row>
    <row r="69" spans="1:13">
      <c r="A69" s="24"/>
      <c r="B69" s="24"/>
    </row>
    <row r="70" spans="1:13">
      <c r="A70" s="24"/>
      <c r="B70" s="24"/>
    </row>
  </sheetData>
  <mergeCells count="11">
    <mergeCell ref="A41:B41"/>
    <mergeCell ref="A45:B45"/>
    <mergeCell ref="A47:B47"/>
    <mergeCell ref="A58:B58"/>
    <mergeCell ref="A59:N62"/>
    <mergeCell ref="A23:B23"/>
    <mergeCell ref="A3:B3"/>
    <mergeCell ref="A9:B9"/>
    <mergeCell ref="A11:B11"/>
    <mergeCell ref="A19:B19"/>
    <mergeCell ref="A21:B21"/>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zoomScaleNormal="100" zoomScaleSheetLayoutView="100" zoomScalePageLayoutView="90" workbookViewId="0">
      <selection sqref="A1:N1"/>
    </sheetView>
  </sheetViews>
  <sheetFormatPr defaultColWidth="8" defaultRowHeight="12.75"/>
  <cols>
    <col min="1" max="1" width="3.7109375" style="644" customWidth="1"/>
    <col min="2" max="2" width="67.7109375" style="632" customWidth="1"/>
    <col min="3" max="3" width="2.7109375" style="632" customWidth="1"/>
    <col min="4" max="4" width="15.7109375" style="637" customWidth="1"/>
    <col min="5" max="5" width="2.7109375" style="637" customWidth="1"/>
    <col min="6" max="6" width="15.7109375" style="637" customWidth="1"/>
    <col min="7" max="7" width="2.7109375" style="637" customWidth="1"/>
    <col min="8" max="8" width="15.7109375" style="656" customWidth="1"/>
    <col min="9" max="9" width="2.7109375" style="637" customWidth="1"/>
    <col min="10" max="10" width="15.7109375" style="637" customWidth="1"/>
    <col min="11" max="11" width="2.7109375" style="637" customWidth="1"/>
    <col min="12" max="12" width="15.7109375" style="637" customWidth="1"/>
    <col min="13" max="13" width="2.7109375" style="637" customWidth="1"/>
    <col min="14" max="14" width="15.7109375" style="637" customWidth="1"/>
    <col min="15" max="15" width="8" style="632"/>
    <col min="16" max="16" width="15.7109375" style="638" customWidth="1"/>
    <col min="17" max="16384" width="8" style="632"/>
  </cols>
  <sheetData>
    <row r="1" spans="1:16" ht="12.75" customHeight="1">
      <c r="A1" s="884" t="s">
        <v>0</v>
      </c>
      <c r="B1" s="884"/>
      <c r="C1" s="884"/>
      <c r="D1" s="884"/>
      <c r="E1" s="884"/>
      <c r="F1" s="884"/>
      <c r="G1" s="884"/>
      <c r="H1" s="884"/>
      <c r="I1" s="884"/>
      <c r="J1" s="884"/>
      <c r="K1" s="884"/>
      <c r="L1" s="884"/>
      <c r="M1" s="884"/>
      <c r="N1" s="884"/>
      <c r="P1" s="633"/>
    </row>
    <row r="2" spans="1:16" ht="12.75" customHeight="1">
      <c r="A2" s="634"/>
      <c r="C2" s="634"/>
      <c r="D2" s="635"/>
      <c r="E2" s="635"/>
      <c r="F2" s="635"/>
      <c r="G2" s="635"/>
      <c r="H2" s="636"/>
      <c r="I2" s="635"/>
      <c r="J2" s="635"/>
      <c r="K2" s="635"/>
    </row>
    <row r="3" spans="1:16" s="7" customFormat="1">
      <c r="A3" s="885" t="s">
        <v>629</v>
      </c>
      <c r="B3" s="885"/>
      <c r="C3" s="885"/>
      <c r="D3" s="885"/>
      <c r="E3" s="885"/>
      <c r="F3" s="885"/>
      <c r="G3" s="885"/>
      <c r="H3" s="885"/>
      <c r="I3" s="885"/>
      <c r="J3" s="885"/>
      <c r="K3" s="885"/>
      <c r="L3" s="885"/>
      <c r="M3" s="885"/>
      <c r="N3" s="885"/>
    </row>
    <row r="4" spans="1:16" s="7" customFormat="1">
      <c r="A4" s="639" t="s">
        <v>630</v>
      </c>
      <c r="C4" s="640"/>
      <c r="D4" s="641"/>
      <c r="E4" s="642"/>
      <c r="F4" s="390"/>
      <c r="G4" s="643"/>
      <c r="H4" s="390"/>
      <c r="I4" s="643"/>
      <c r="J4" s="390"/>
      <c r="K4" s="643"/>
      <c r="L4" s="643"/>
      <c r="M4" s="390"/>
      <c r="N4" s="390"/>
      <c r="P4" s="390"/>
    </row>
    <row r="5" spans="1:16" ht="38.25">
      <c r="B5" s="645"/>
      <c r="D5" s="646" t="s">
        <v>631</v>
      </c>
      <c r="E5" s="647"/>
      <c r="F5" s="646" t="s">
        <v>632</v>
      </c>
      <c r="G5" s="647"/>
      <c r="H5" s="646" t="s">
        <v>633</v>
      </c>
      <c r="I5" s="647"/>
      <c r="J5" s="646" t="s">
        <v>634</v>
      </c>
      <c r="K5" s="647"/>
      <c r="L5" s="648">
        <v>2015</v>
      </c>
      <c r="M5" s="647"/>
      <c r="N5" s="649" t="s">
        <v>635</v>
      </c>
      <c r="P5" s="647"/>
    </row>
    <row r="6" spans="1:16">
      <c r="D6" s="650"/>
      <c r="E6" s="647"/>
      <c r="F6" s="650"/>
      <c r="G6" s="647"/>
      <c r="H6" s="651"/>
      <c r="I6" s="647"/>
      <c r="K6" s="647"/>
      <c r="L6" s="652"/>
      <c r="M6" s="647"/>
      <c r="N6" s="653"/>
      <c r="P6" s="647"/>
    </row>
    <row r="7" spans="1:16">
      <c r="A7" s="654" t="s">
        <v>636</v>
      </c>
      <c r="C7" s="655"/>
      <c r="L7" s="657"/>
    </row>
    <row r="8" spans="1:16" s="7" customFormat="1">
      <c r="A8" s="21" t="s">
        <v>637</v>
      </c>
      <c r="C8" s="22"/>
      <c r="D8" s="31"/>
      <c r="E8" s="658"/>
      <c r="F8" s="658"/>
      <c r="G8" s="658"/>
      <c r="H8" s="658"/>
      <c r="I8" s="658"/>
      <c r="J8" s="34"/>
      <c r="K8" s="659"/>
      <c r="L8" s="660"/>
      <c r="M8" s="34"/>
      <c r="N8" s="34"/>
      <c r="O8" s="26"/>
      <c r="P8" s="34"/>
    </row>
    <row r="9" spans="1:16" ht="15" customHeight="1">
      <c r="L9" s="657"/>
    </row>
    <row r="10" spans="1:16">
      <c r="A10" s="661" t="s">
        <v>638</v>
      </c>
      <c r="C10" s="662"/>
      <c r="D10" s="663">
        <v>24</v>
      </c>
      <c r="E10" s="638"/>
      <c r="F10" s="663">
        <v>130</v>
      </c>
      <c r="G10" s="638"/>
      <c r="H10" s="664">
        <v>266</v>
      </c>
      <c r="I10" s="638"/>
      <c r="J10" s="663">
        <v>49</v>
      </c>
      <c r="K10" s="665"/>
      <c r="L10" s="663">
        <f>D10+F10+H10+J10</f>
        <v>469</v>
      </c>
      <c r="N10" s="663">
        <v>22</v>
      </c>
      <c r="P10" s="666"/>
    </row>
    <row r="11" spans="1:16">
      <c r="A11" s="661" t="s">
        <v>4</v>
      </c>
      <c r="C11" s="662"/>
      <c r="D11" s="667">
        <v>0</v>
      </c>
      <c r="E11" s="668"/>
      <c r="F11" s="238">
        <v>0</v>
      </c>
      <c r="G11" s="668"/>
      <c r="H11" s="50">
        <v>0</v>
      </c>
      <c r="I11" s="668"/>
      <c r="J11" s="667">
        <v>0</v>
      </c>
      <c r="K11" s="669"/>
      <c r="L11" s="667">
        <v>-1</v>
      </c>
      <c r="N11" s="670">
        <v>7</v>
      </c>
      <c r="P11" s="671"/>
    </row>
    <row r="12" spans="1:16">
      <c r="A12" s="661" t="s">
        <v>289</v>
      </c>
      <c r="C12" s="662"/>
      <c r="D12" s="672">
        <v>-3</v>
      </c>
      <c r="E12" s="638"/>
      <c r="F12" s="399">
        <v>-2</v>
      </c>
      <c r="G12" s="638"/>
      <c r="H12" s="312">
        <v>-4</v>
      </c>
      <c r="I12" s="638"/>
      <c r="J12" s="672">
        <v>-3</v>
      </c>
      <c r="K12" s="665"/>
      <c r="L12" s="672">
        <f>D12+F12+H12+J12</f>
        <v>-12</v>
      </c>
      <c r="N12" s="673">
        <v>3</v>
      </c>
      <c r="P12" s="671"/>
    </row>
    <row r="13" spans="1:16">
      <c r="A13" s="661" t="s">
        <v>293</v>
      </c>
      <c r="C13" s="662"/>
      <c r="D13" s="674">
        <f>SUM(D10:D12)</f>
        <v>21</v>
      </c>
      <c r="E13" s="668"/>
      <c r="F13" s="674">
        <f>SUM(F10:F12)</f>
        <v>128</v>
      </c>
      <c r="G13" s="668"/>
      <c r="H13" s="50">
        <f>SUM(H10:H12)</f>
        <v>262</v>
      </c>
      <c r="I13" s="668"/>
      <c r="J13" s="674">
        <f>SUM(J10:J12)</f>
        <v>46</v>
      </c>
      <c r="K13" s="669"/>
      <c r="L13" s="674">
        <f>SUM(L10:L12)</f>
        <v>456</v>
      </c>
      <c r="N13" s="674">
        <f>SUM(N10:N12)</f>
        <v>32</v>
      </c>
      <c r="P13" s="675"/>
    </row>
    <row r="14" spans="1:16" ht="9" customHeight="1">
      <c r="A14" s="661"/>
      <c r="C14" s="662"/>
      <c r="D14" s="676"/>
      <c r="E14" s="638"/>
      <c r="F14" s="676"/>
      <c r="G14" s="638"/>
      <c r="H14" s="50"/>
      <c r="I14" s="638"/>
      <c r="J14" s="676"/>
      <c r="K14" s="665"/>
      <c r="L14" s="676"/>
      <c r="N14" s="676"/>
      <c r="P14" s="666"/>
    </row>
    <row r="15" spans="1:16">
      <c r="A15" s="677" t="s">
        <v>639</v>
      </c>
      <c r="C15" s="662"/>
      <c r="D15" s="672">
        <v>5</v>
      </c>
      <c r="E15" s="638"/>
      <c r="F15" s="672">
        <v>5</v>
      </c>
      <c r="G15" s="638"/>
      <c r="H15" s="312">
        <v>5</v>
      </c>
      <c r="I15" s="638"/>
      <c r="J15" s="672">
        <v>5</v>
      </c>
      <c r="K15" s="665"/>
      <c r="L15" s="672">
        <v>19</v>
      </c>
      <c r="N15" s="672">
        <v>-7</v>
      </c>
      <c r="P15" s="671"/>
    </row>
    <row r="16" spans="1:16" ht="9" customHeight="1">
      <c r="A16" s="661"/>
      <c r="C16" s="662"/>
      <c r="D16" s="676"/>
      <c r="E16" s="638"/>
      <c r="F16" s="676"/>
      <c r="G16" s="638"/>
      <c r="H16" s="678"/>
      <c r="I16" s="638"/>
      <c r="J16" s="676"/>
      <c r="K16" s="665"/>
      <c r="L16" s="676"/>
      <c r="N16" s="676"/>
      <c r="P16" s="666"/>
    </row>
    <row r="17" spans="1:16" ht="13.5" thickBot="1">
      <c r="A17" s="677" t="s">
        <v>640</v>
      </c>
      <c r="C17" s="662"/>
      <c r="D17" s="679">
        <v>16</v>
      </c>
      <c r="E17" s="638"/>
      <c r="F17" s="680">
        <f>F13-F15</f>
        <v>123</v>
      </c>
      <c r="G17" s="638"/>
      <c r="H17" s="680">
        <f>H13-H15</f>
        <v>257</v>
      </c>
      <c r="I17" s="638"/>
      <c r="J17" s="679">
        <f>J13-J15</f>
        <v>41</v>
      </c>
      <c r="K17" s="665"/>
      <c r="L17" s="679">
        <f>L13-L15</f>
        <v>437</v>
      </c>
      <c r="N17" s="679">
        <f>N13-N15</f>
        <v>39</v>
      </c>
      <c r="P17" s="666"/>
    </row>
    <row r="18" spans="1:16" ht="13.5" thickTop="1">
      <c r="A18" s="661" t="s">
        <v>641</v>
      </c>
      <c r="C18" s="662"/>
      <c r="H18" s="24"/>
      <c r="K18" s="681"/>
      <c r="P18" s="665"/>
    </row>
    <row r="19" spans="1:16">
      <c r="A19" s="682"/>
      <c r="C19" s="682"/>
      <c r="D19" s="683"/>
      <c r="E19" s="638"/>
      <c r="F19" s="683"/>
      <c r="G19" s="638"/>
      <c r="H19" s="684"/>
      <c r="I19" s="638"/>
      <c r="J19" s="683"/>
      <c r="K19" s="665"/>
      <c r="L19" s="683"/>
      <c r="N19" s="683"/>
      <c r="P19" s="685"/>
    </row>
    <row r="20" spans="1:16">
      <c r="A20" s="654" t="s">
        <v>642</v>
      </c>
      <c r="C20" s="686"/>
      <c r="D20" s="650"/>
      <c r="E20" s="647"/>
      <c r="F20" s="31"/>
      <c r="G20" s="647"/>
      <c r="H20" s="684"/>
      <c r="I20" s="647"/>
      <c r="J20" s="31"/>
      <c r="K20" s="687"/>
      <c r="L20" s="647"/>
      <c r="M20" s="647"/>
      <c r="N20" s="647"/>
      <c r="P20" s="687"/>
    </row>
    <row r="21" spans="1:16">
      <c r="A21" s="661"/>
      <c r="C21" s="662"/>
      <c r="D21" s="683"/>
      <c r="E21" s="638"/>
      <c r="F21" s="683"/>
      <c r="G21" s="638"/>
      <c r="H21" s="684"/>
      <c r="I21" s="638"/>
      <c r="J21" s="683"/>
      <c r="K21" s="665"/>
      <c r="L21" s="683"/>
      <c r="N21" s="683"/>
      <c r="P21" s="685"/>
    </row>
    <row r="22" spans="1:16">
      <c r="A22" s="661" t="s">
        <v>638</v>
      </c>
      <c r="C22" s="662"/>
      <c r="D22" s="688">
        <v>0.22</v>
      </c>
      <c r="E22" s="638"/>
      <c r="F22" s="688">
        <v>1.17</v>
      </c>
      <c r="G22" s="638"/>
      <c r="H22" s="689">
        <v>2.38</v>
      </c>
      <c r="I22" s="638"/>
      <c r="J22" s="688">
        <v>0.44</v>
      </c>
      <c r="K22" s="665"/>
      <c r="L22" s="688">
        <v>4.21</v>
      </c>
      <c r="N22" s="688">
        <v>0.19</v>
      </c>
      <c r="P22" s="690"/>
    </row>
    <row r="23" spans="1:16">
      <c r="A23" s="661" t="s">
        <v>4</v>
      </c>
      <c r="C23" s="662"/>
      <c r="D23" s="691">
        <v>0</v>
      </c>
      <c r="E23" s="691"/>
      <c r="F23" s="691">
        <v>0</v>
      </c>
      <c r="G23" s="691"/>
      <c r="H23" s="692">
        <v>0</v>
      </c>
      <c r="I23" s="691"/>
      <c r="J23" s="691">
        <v>0</v>
      </c>
      <c r="K23" s="693"/>
      <c r="L23" s="691">
        <v>-0.01</v>
      </c>
      <c r="N23" s="694">
        <v>7.0000000000000007E-2</v>
      </c>
      <c r="P23" s="693"/>
    </row>
    <row r="24" spans="1:16">
      <c r="A24" s="661" t="s">
        <v>289</v>
      </c>
      <c r="C24" s="662"/>
      <c r="D24" s="695">
        <v>-0.04</v>
      </c>
      <c r="E24" s="638"/>
      <c r="F24" s="695">
        <v>-0.03</v>
      </c>
      <c r="G24" s="638"/>
      <c r="H24" s="696">
        <v>-0.04</v>
      </c>
      <c r="I24" s="638"/>
      <c r="J24" s="695">
        <v>-0.03</v>
      </c>
      <c r="K24" s="665"/>
      <c r="L24" s="695">
        <v>-0.11</v>
      </c>
      <c r="N24" s="695">
        <v>0.02</v>
      </c>
      <c r="P24" s="693"/>
    </row>
    <row r="25" spans="1:16">
      <c r="A25" s="661"/>
      <c r="C25" s="662"/>
      <c r="D25" s="691"/>
      <c r="E25" s="638"/>
      <c r="F25" s="691"/>
      <c r="G25" s="638"/>
      <c r="H25" s="75"/>
      <c r="I25" s="638"/>
      <c r="J25" s="691"/>
      <c r="K25" s="665"/>
      <c r="L25" s="691"/>
      <c r="N25" s="691"/>
      <c r="P25" s="693"/>
    </row>
    <row r="26" spans="1:16">
      <c r="A26" s="661" t="s">
        <v>293</v>
      </c>
      <c r="C26" s="662"/>
      <c r="D26" s="697">
        <f>SUM(D22:D25)</f>
        <v>0.18</v>
      </c>
      <c r="E26" s="668"/>
      <c r="F26" s="697">
        <f>SUM(F22:F25)</f>
        <v>1.1399999999999999</v>
      </c>
      <c r="G26" s="668"/>
      <c r="H26" s="277">
        <f>SUM(H22:H25)</f>
        <v>2.34</v>
      </c>
      <c r="I26" s="668"/>
      <c r="J26" s="697">
        <f>SUM(J22:J25)</f>
        <v>0.41000000000000003</v>
      </c>
      <c r="K26" s="669"/>
      <c r="L26" s="695">
        <f>SUM(L22:L25)</f>
        <v>4.09</v>
      </c>
      <c r="M26" s="638"/>
      <c r="N26" s="698">
        <f>SUM(N22:N25)</f>
        <v>0.28000000000000003</v>
      </c>
      <c r="P26" s="693"/>
    </row>
    <row r="27" spans="1:16" ht="9" customHeight="1">
      <c r="A27" s="661"/>
      <c r="C27" s="662"/>
      <c r="D27" s="676"/>
      <c r="E27" s="638"/>
      <c r="F27" s="676"/>
      <c r="G27" s="638"/>
      <c r="H27" s="75"/>
      <c r="I27" s="638"/>
      <c r="J27" s="676"/>
      <c r="K27" s="665"/>
      <c r="L27" s="676"/>
      <c r="N27" s="676"/>
      <c r="P27" s="666"/>
    </row>
    <row r="28" spans="1:16">
      <c r="A28" s="677" t="s">
        <v>639</v>
      </c>
      <c r="C28" s="662"/>
      <c r="D28" s="695">
        <v>0.04</v>
      </c>
      <c r="E28" s="638"/>
      <c r="F28" s="695">
        <v>0.04</v>
      </c>
      <c r="G28" s="638"/>
      <c r="H28" s="277">
        <v>0.04</v>
      </c>
      <c r="I28" s="638"/>
      <c r="J28" s="695">
        <v>0.04</v>
      </c>
      <c r="K28" s="665"/>
      <c r="L28" s="698">
        <v>0.17</v>
      </c>
      <c r="N28" s="695">
        <v>-0.06</v>
      </c>
      <c r="P28" s="699"/>
    </row>
    <row r="29" spans="1:16" ht="9" customHeight="1">
      <c r="A29" s="661"/>
      <c r="C29" s="662"/>
      <c r="D29" s="700"/>
      <c r="E29" s="638"/>
      <c r="F29" s="700"/>
      <c r="G29" s="638"/>
      <c r="H29" s="701"/>
      <c r="I29" s="638"/>
      <c r="J29" s="700"/>
      <c r="K29" s="665"/>
      <c r="L29" s="700"/>
      <c r="N29" s="638"/>
      <c r="P29" s="699"/>
    </row>
    <row r="30" spans="1:16" ht="13.5" thickBot="1">
      <c r="A30" s="677" t="s">
        <v>640</v>
      </c>
      <c r="C30" s="662"/>
      <c r="D30" s="702">
        <f>D26-D28</f>
        <v>0.13999999999999999</v>
      </c>
      <c r="E30" s="638"/>
      <c r="F30" s="702">
        <f>F26-F28</f>
        <v>1.0999999999999999</v>
      </c>
      <c r="G30" s="638"/>
      <c r="H30" s="702">
        <f>H26-H28</f>
        <v>2.2999999999999998</v>
      </c>
      <c r="I30" s="638"/>
      <c r="J30" s="703">
        <f>J26-J28</f>
        <v>0.37000000000000005</v>
      </c>
      <c r="K30" s="665"/>
      <c r="L30" s="703">
        <f>L26-L28</f>
        <v>3.92</v>
      </c>
      <c r="N30" s="703">
        <f>N26-N28</f>
        <v>0.34</v>
      </c>
      <c r="P30" s="690"/>
    </row>
    <row r="31" spans="1:16" ht="13.5" thickTop="1">
      <c r="D31" s="704"/>
      <c r="E31" s="638"/>
      <c r="F31" s="704"/>
      <c r="G31" s="638"/>
      <c r="H31" s="705"/>
      <c r="I31" s="638"/>
      <c r="J31" s="704"/>
      <c r="K31" s="665"/>
      <c r="L31" s="704"/>
      <c r="N31" s="704"/>
      <c r="P31" s="706"/>
    </row>
    <row r="32" spans="1:16">
      <c r="A32" s="707" t="s">
        <v>287</v>
      </c>
      <c r="D32" s="708">
        <v>39.700000000000003</v>
      </c>
      <c r="F32" s="708">
        <v>39.630000000000003</v>
      </c>
      <c r="H32" s="135">
        <v>41.99</v>
      </c>
      <c r="J32" s="708">
        <v>41.3</v>
      </c>
      <c r="K32" s="665"/>
      <c r="L32" s="708">
        <v>41.3</v>
      </c>
      <c r="N32" s="708">
        <v>1.8</v>
      </c>
      <c r="P32" s="709"/>
    </row>
    <row r="33" spans="1:16">
      <c r="D33" s="708"/>
      <c r="E33" s="638"/>
      <c r="F33" s="708"/>
      <c r="G33" s="638"/>
      <c r="H33" s="135"/>
      <c r="I33" s="638"/>
      <c r="K33" s="681"/>
      <c r="P33" s="665"/>
    </row>
    <row r="34" spans="1:16">
      <c r="A34" s="710" t="s">
        <v>643</v>
      </c>
      <c r="C34" s="711"/>
      <c r="D34" s="650"/>
      <c r="E34" s="647"/>
      <c r="F34" s="31"/>
      <c r="G34" s="647"/>
      <c r="H34" s="135"/>
      <c r="I34" s="647"/>
      <c r="J34" s="31"/>
      <c r="K34" s="687"/>
      <c r="L34" s="647"/>
      <c r="M34" s="647"/>
      <c r="N34" s="647"/>
      <c r="P34" s="687"/>
    </row>
    <row r="35" spans="1:16" s="7" customFormat="1">
      <c r="A35" s="21" t="s">
        <v>644</v>
      </c>
      <c r="C35" s="22"/>
      <c r="D35" s="31"/>
      <c r="E35" s="658"/>
      <c r="F35" s="712"/>
      <c r="G35" s="712"/>
      <c r="I35" s="658"/>
      <c r="J35" s="34"/>
      <c r="K35" s="713"/>
      <c r="L35" s="714"/>
      <c r="M35" s="34"/>
      <c r="N35" s="34"/>
      <c r="O35" s="26"/>
      <c r="P35" s="394"/>
    </row>
    <row r="36" spans="1:16">
      <c r="A36" s="644" t="s">
        <v>645</v>
      </c>
      <c r="C36" s="633"/>
      <c r="D36" s="238">
        <v>111377</v>
      </c>
      <c r="E36" s="715"/>
      <c r="F36" s="238">
        <v>111460</v>
      </c>
      <c r="G36" s="667"/>
      <c r="H36" s="50">
        <v>111616</v>
      </c>
      <c r="I36" s="715"/>
      <c r="J36" s="667">
        <v>111738</v>
      </c>
      <c r="K36" s="671"/>
      <c r="L36" s="667">
        <v>111552</v>
      </c>
      <c r="M36" s="715"/>
      <c r="N36" s="667">
        <v>374</v>
      </c>
      <c r="P36" s="671"/>
    </row>
    <row r="37" spans="1:16">
      <c r="A37" s="716" t="s">
        <v>646</v>
      </c>
      <c r="C37" s="633"/>
      <c r="D37" s="238">
        <v>110748</v>
      </c>
      <c r="E37" s="715"/>
      <c r="F37" s="238">
        <v>110986</v>
      </c>
      <c r="G37" s="667"/>
      <c r="H37" s="49">
        <v>110847</v>
      </c>
      <c r="I37" s="715"/>
      <c r="J37" s="667">
        <v>110980</v>
      </c>
      <c r="K37" s="671"/>
      <c r="L37" s="667">
        <v>110980</v>
      </c>
      <c r="M37" s="715"/>
      <c r="N37" s="667">
        <v>409</v>
      </c>
      <c r="P37" s="671"/>
    </row>
    <row r="38" spans="1:16">
      <c r="H38" s="712"/>
      <c r="J38" s="681"/>
      <c r="K38" s="681"/>
      <c r="L38" s="681"/>
      <c r="N38" s="657"/>
      <c r="P38" s="665"/>
    </row>
    <row r="39" spans="1:16">
      <c r="A39" s="654" t="s">
        <v>647</v>
      </c>
      <c r="D39" s="632"/>
      <c r="E39" s="632"/>
      <c r="F39" s="632"/>
      <c r="G39" s="632"/>
      <c r="H39" s="637"/>
      <c r="I39" s="632"/>
      <c r="J39" s="717"/>
      <c r="K39" s="717"/>
      <c r="L39" s="717"/>
      <c r="M39" s="632"/>
      <c r="N39" s="718"/>
      <c r="P39" s="719"/>
    </row>
    <row r="40" spans="1:16" s="7" customFormat="1">
      <c r="A40" s="21" t="s">
        <v>637</v>
      </c>
      <c r="C40" s="22"/>
      <c r="D40" s="31"/>
      <c r="E40" s="658"/>
      <c r="F40" s="712"/>
      <c r="G40" s="712"/>
      <c r="H40" s="637"/>
      <c r="I40" s="658"/>
      <c r="J40" s="394"/>
      <c r="K40" s="713"/>
      <c r="L40" s="720"/>
      <c r="M40" s="34"/>
      <c r="N40" s="721"/>
      <c r="O40" s="26"/>
      <c r="P40" s="394"/>
    </row>
    <row r="41" spans="1:16">
      <c r="H41" s="637"/>
      <c r="J41" s="681"/>
      <c r="K41" s="681"/>
      <c r="L41" s="681"/>
      <c r="N41" s="657"/>
      <c r="P41" s="665"/>
    </row>
    <row r="42" spans="1:16">
      <c r="A42" s="707" t="s">
        <v>648</v>
      </c>
      <c r="H42" s="637"/>
      <c r="J42" s="681"/>
      <c r="K42" s="681"/>
      <c r="L42" s="681"/>
      <c r="N42" s="657"/>
      <c r="P42" s="665"/>
    </row>
    <row r="43" spans="1:16">
      <c r="A43" s="644" t="s">
        <v>310</v>
      </c>
      <c r="D43" s="663">
        <v>294</v>
      </c>
      <c r="E43" s="638"/>
      <c r="F43" s="663">
        <v>423</v>
      </c>
      <c r="G43" s="638"/>
      <c r="H43" s="663">
        <v>657</v>
      </c>
      <c r="I43" s="638"/>
      <c r="J43" s="663">
        <v>328</v>
      </c>
      <c r="K43" s="665"/>
      <c r="L43" s="663">
        <f>D43+F43+H43+J43</f>
        <v>1702</v>
      </c>
      <c r="N43" s="663">
        <v>62</v>
      </c>
      <c r="P43" s="666"/>
    </row>
    <row r="44" spans="1:16">
      <c r="A44" s="644" t="s">
        <v>649</v>
      </c>
      <c r="D44" s="722">
        <v>336</v>
      </c>
      <c r="E44" s="638"/>
      <c r="F44" s="722">
        <v>413</v>
      </c>
      <c r="G44" s="638"/>
      <c r="H44" s="722">
        <v>486</v>
      </c>
      <c r="I44" s="638"/>
      <c r="J44" s="722">
        <v>349</v>
      </c>
      <c r="K44" s="665"/>
      <c r="L44" s="673">
        <f>D44+F44+H44+J44</f>
        <v>1584</v>
      </c>
      <c r="N44" s="722">
        <v>26</v>
      </c>
      <c r="P44" s="675"/>
    </row>
    <row r="45" spans="1:16">
      <c r="B45" s="723" t="s">
        <v>314</v>
      </c>
      <c r="D45" s="674">
        <f>SUM(D43:D44)</f>
        <v>630</v>
      </c>
      <c r="E45" s="638"/>
      <c r="F45" s="674">
        <f>SUM(F43:F44)</f>
        <v>836</v>
      </c>
      <c r="G45" s="638"/>
      <c r="H45" s="674">
        <f>SUM(H43:H44)</f>
        <v>1143</v>
      </c>
      <c r="I45" s="638"/>
      <c r="J45" s="674">
        <f>SUM(J43:J44)</f>
        <v>677</v>
      </c>
      <c r="K45" s="665"/>
      <c r="L45" s="674">
        <f>SUM(L43:L44)</f>
        <v>3286</v>
      </c>
      <c r="N45" s="674">
        <f>SUM(N43:N44)</f>
        <v>88</v>
      </c>
      <c r="P45" s="675"/>
    </row>
    <row r="46" spans="1:16">
      <c r="A46" s="707" t="s">
        <v>352</v>
      </c>
      <c r="C46" s="662"/>
      <c r="D46" s="674"/>
      <c r="E46" s="638"/>
      <c r="F46" s="674"/>
      <c r="G46" s="638"/>
      <c r="H46" s="674"/>
      <c r="I46" s="638"/>
      <c r="J46" s="674"/>
      <c r="K46" s="665"/>
      <c r="L46" s="674"/>
      <c r="N46" s="674"/>
      <c r="P46" s="675"/>
    </row>
    <row r="47" spans="1:16">
      <c r="A47" s="723" t="s">
        <v>353</v>
      </c>
      <c r="C47" s="662"/>
      <c r="D47" s="674">
        <v>2</v>
      </c>
      <c r="E47" s="638"/>
      <c r="F47" s="674">
        <v>4</v>
      </c>
      <c r="G47" s="638"/>
      <c r="H47" s="674">
        <v>3</v>
      </c>
      <c r="I47" s="638"/>
      <c r="J47" s="674">
        <v>3</v>
      </c>
      <c r="K47" s="665"/>
      <c r="L47" s="674">
        <f>SUM(D47:J47)</f>
        <v>12</v>
      </c>
      <c r="N47" s="674">
        <v>-40</v>
      </c>
      <c r="P47" s="675"/>
    </row>
    <row r="48" spans="1:16">
      <c r="A48" s="723" t="s">
        <v>650</v>
      </c>
      <c r="C48" s="662"/>
      <c r="D48" s="674">
        <v>23</v>
      </c>
      <c r="E48" s="638"/>
      <c r="F48" s="674">
        <v>34</v>
      </c>
      <c r="G48" s="638"/>
      <c r="H48" s="674">
        <v>43</v>
      </c>
      <c r="I48" s="638"/>
      <c r="J48" s="674">
        <v>37</v>
      </c>
      <c r="K48" s="665"/>
      <c r="L48" s="674">
        <f>SUM(D48:J48)</f>
        <v>137</v>
      </c>
      <c r="N48" s="674">
        <v>-37</v>
      </c>
      <c r="P48" s="675"/>
    </row>
    <row r="49" spans="1:16">
      <c r="A49" s="859" t="s">
        <v>355</v>
      </c>
      <c r="C49" s="662"/>
      <c r="D49" s="674">
        <v>0</v>
      </c>
      <c r="E49" s="638"/>
      <c r="F49" s="674">
        <v>0</v>
      </c>
      <c r="G49" s="638"/>
      <c r="H49" s="674">
        <v>0</v>
      </c>
      <c r="I49" s="638"/>
      <c r="J49" s="674">
        <v>0</v>
      </c>
      <c r="K49" s="665"/>
      <c r="L49" s="674">
        <f>SUM(D49:J49)</f>
        <v>0</v>
      </c>
      <c r="N49" s="674">
        <v>0</v>
      </c>
      <c r="P49" s="675"/>
    </row>
    <row r="50" spans="1:16">
      <c r="B50" s="723" t="s">
        <v>369</v>
      </c>
      <c r="C50" s="662"/>
      <c r="D50" s="724">
        <f>SUM(D47:D49)</f>
        <v>25</v>
      </c>
      <c r="E50" s="638"/>
      <c r="F50" s="724">
        <f>SUM(F47:F49)</f>
        <v>38</v>
      </c>
      <c r="G50" s="638"/>
      <c r="H50" s="724">
        <f>SUM(H47:H49)</f>
        <v>46</v>
      </c>
      <c r="I50" s="638"/>
      <c r="J50" s="724">
        <f>SUM(J47:J49)</f>
        <v>40</v>
      </c>
      <c r="K50" s="665"/>
      <c r="L50" s="724">
        <f>SUM(L47:L49)</f>
        <v>149</v>
      </c>
      <c r="N50" s="724">
        <f>SUM(N47:N49)</f>
        <v>-77</v>
      </c>
      <c r="P50" s="675"/>
    </row>
    <row r="51" spans="1:16">
      <c r="A51" s="644" t="s">
        <v>356</v>
      </c>
      <c r="D51" s="674">
        <v>8</v>
      </c>
      <c r="E51" s="638"/>
      <c r="F51" s="674">
        <v>7</v>
      </c>
      <c r="G51" s="638"/>
      <c r="H51" s="674">
        <v>12</v>
      </c>
      <c r="I51" s="638"/>
      <c r="J51" s="674">
        <v>7</v>
      </c>
      <c r="K51" s="665"/>
      <c r="L51" s="674">
        <f>SUM(D51:J51)</f>
        <v>34</v>
      </c>
      <c r="N51" s="674">
        <v>4</v>
      </c>
      <c r="P51" s="675"/>
    </row>
    <row r="52" spans="1:16">
      <c r="A52" s="644" t="s">
        <v>357</v>
      </c>
      <c r="D52" s="722">
        <v>7</v>
      </c>
      <c r="E52" s="638"/>
      <c r="F52" s="722">
        <v>9</v>
      </c>
      <c r="G52" s="638"/>
      <c r="H52" s="722">
        <v>-3</v>
      </c>
      <c r="I52" s="638"/>
      <c r="J52" s="722">
        <v>10</v>
      </c>
      <c r="K52" s="665"/>
      <c r="L52" s="674">
        <v>23</v>
      </c>
      <c r="N52" s="722">
        <v>-12</v>
      </c>
      <c r="P52" s="675"/>
    </row>
    <row r="53" spans="1:16" ht="13.5" thickBot="1">
      <c r="B53" s="725" t="s">
        <v>358</v>
      </c>
      <c r="D53" s="726">
        <f>D45+D50+D51+D52</f>
        <v>670</v>
      </c>
      <c r="E53" s="638"/>
      <c r="F53" s="726">
        <f>F45+F50+F51+F52</f>
        <v>890</v>
      </c>
      <c r="G53" s="638"/>
      <c r="H53" s="727">
        <f>H45+H50+H51+H52</f>
        <v>1198</v>
      </c>
      <c r="I53" s="638"/>
      <c r="J53" s="726">
        <f>J45+J50+J51+J52</f>
        <v>734</v>
      </c>
      <c r="K53" s="665"/>
      <c r="L53" s="726">
        <f>L45+L50+L51+L52</f>
        <v>3492</v>
      </c>
      <c r="N53" s="726">
        <v>3</v>
      </c>
      <c r="P53" s="728"/>
    </row>
    <row r="54" spans="1:16" ht="13.5" thickTop="1">
      <c r="D54" s="676"/>
      <c r="E54" s="729"/>
      <c r="F54" s="676"/>
      <c r="G54" s="729"/>
      <c r="H54" s="659"/>
      <c r="I54" s="729"/>
      <c r="J54" s="676"/>
      <c r="K54" s="730"/>
      <c r="L54" s="676"/>
      <c r="N54" s="657"/>
      <c r="P54" s="666"/>
    </row>
    <row r="55" spans="1:16">
      <c r="A55" s="654" t="s">
        <v>651</v>
      </c>
      <c r="C55" s="662"/>
      <c r="D55" s="650"/>
      <c r="E55" s="647"/>
      <c r="F55" s="31"/>
      <c r="G55" s="647"/>
      <c r="H55" s="24"/>
      <c r="I55" s="647"/>
      <c r="J55" s="31"/>
      <c r="K55" s="687"/>
      <c r="L55" s="647"/>
      <c r="M55" s="647"/>
      <c r="N55" s="652"/>
      <c r="P55" s="687"/>
    </row>
    <row r="56" spans="1:16">
      <c r="A56" s="654" t="s">
        <v>350</v>
      </c>
      <c r="C56" s="662"/>
      <c r="E56" s="638"/>
      <c r="G56" s="638"/>
      <c r="H56" s="659"/>
      <c r="I56" s="638"/>
      <c r="K56" s="665"/>
      <c r="N56" s="657"/>
      <c r="P56" s="665"/>
    </row>
    <row r="57" spans="1:16">
      <c r="A57" s="661" t="s">
        <v>310</v>
      </c>
      <c r="C57" s="662"/>
      <c r="D57" s="731">
        <v>2416</v>
      </c>
      <c r="E57" s="732"/>
      <c r="F57" s="731">
        <v>3143</v>
      </c>
      <c r="G57" s="732"/>
      <c r="H57" s="733">
        <v>4834</v>
      </c>
      <c r="I57" s="732"/>
      <c r="J57" s="733">
        <v>2767</v>
      </c>
      <c r="K57" s="734"/>
      <c r="L57" s="733">
        <v>13160</v>
      </c>
      <c r="M57" s="735"/>
      <c r="N57" s="733">
        <v>322</v>
      </c>
      <c r="P57" s="736"/>
    </row>
    <row r="58" spans="1:16">
      <c r="A58" s="661" t="s">
        <v>649</v>
      </c>
      <c r="C58" s="662"/>
      <c r="D58" s="722">
        <v>3260</v>
      </c>
      <c r="E58" s="732"/>
      <c r="F58" s="722">
        <v>3721</v>
      </c>
      <c r="G58" s="732"/>
      <c r="H58" s="737">
        <v>4365</v>
      </c>
      <c r="I58" s="732"/>
      <c r="J58" s="737">
        <v>3445</v>
      </c>
      <c r="K58" s="734"/>
      <c r="L58" s="737">
        <v>14791</v>
      </c>
      <c r="M58" s="735"/>
      <c r="N58" s="737">
        <v>44</v>
      </c>
      <c r="P58" s="736"/>
    </row>
    <row r="59" spans="1:16">
      <c r="B59" s="723" t="s">
        <v>314</v>
      </c>
      <c r="D59" s="674">
        <f>SUM(D57:D58)</f>
        <v>5676</v>
      </c>
      <c r="E59" s="732"/>
      <c r="F59" s="674">
        <f>SUM(F57:F58)</f>
        <v>6864</v>
      </c>
      <c r="G59" s="732"/>
      <c r="H59" s="738">
        <f>SUM(H57:H58)</f>
        <v>9199</v>
      </c>
      <c r="I59" s="732"/>
      <c r="J59" s="738">
        <f>SUM(J57:J58)</f>
        <v>6212</v>
      </c>
      <c r="K59" s="734"/>
      <c r="L59" s="738">
        <f>SUM(L57:L58)</f>
        <v>27951</v>
      </c>
      <c r="M59" s="735"/>
      <c r="N59" s="738">
        <f>SUM(N57:N58)</f>
        <v>366</v>
      </c>
      <c r="P59" s="736"/>
    </row>
    <row r="60" spans="1:16">
      <c r="A60" s="707" t="s">
        <v>652</v>
      </c>
      <c r="D60" s="733"/>
      <c r="E60" s="732"/>
      <c r="F60" s="733"/>
      <c r="G60" s="732"/>
      <c r="H60" s="733"/>
      <c r="I60" s="732"/>
      <c r="J60" s="733"/>
      <c r="K60" s="734"/>
      <c r="L60" s="733"/>
      <c r="M60" s="735"/>
      <c r="N60" s="733"/>
      <c r="P60" s="736"/>
    </row>
    <row r="61" spans="1:16">
      <c r="A61" s="644" t="s">
        <v>353</v>
      </c>
      <c r="D61" s="674">
        <v>40</v>
      </c>
      <c r="E61" s="732"/>
      <c r="F61" s="674">
        <v>71</v>
      </c>
      <c r="G61" s="732"/>
      <c r="H61" s="738">
        <v>39</v>
      </c>
      <c r="I61" s="732"/>
      <c r="J61" s="738">
        <v>29</v>
      </c>
      <c r="K61" s="734"/>
      <c r="L61" s="738">
        <v>179</v>
      </c>
      <c r="M61" s="735"/>
      <c r="N61" s="733">
        <v>-535</v>
      </c>
      <c r="P61" s="736"/>
    </row>
    <row r="62" spans="1:16">
      <c r="A62" s="644" t="s">
        <v>650</v>
      </c>
      <c r="D62" s="674">
        <v>1010</v>
      </c>
      <c r="E62" s="732"/>
      <c r="F62" s="674">
        <v>1361</v>
      </c>
      <c r="G62" s="732"/>
      <c r="H62" s="738">
        <v>1462</v>
      </c>
      <c r="I62" s="732"/>
      <c r="J62" s="738">
        <v>2328</v>
      </c>
      <c r="K62" s="734"/>
      <c r="L62" s="738">
        <v>6161</v>
      </c>
      <c r="M62" s="735"/>
      <c r="N62" s="733">
        <v>1679</v>
      </c>
      <c r="P62" s="736"/>
    </row>
    <row r="63" spans="1:16">
      <c r="A63" s="644" t="s">
        <v>653</v>
      </c>
      <c r="D63" s="722">
        <v>0</v>
      </c>
      <c r="E63" s="732"/>
      <c r="F63" s="722">
        <v>0</v>
      </c>
      <c r="G63" s="732"/>
      <c r="H63" s="722">
        <v>0</v>
      </c>
      <c r="I63" s="732"/>
      <c r="J63" s="722">
        <v>0</v>
      </c>
      <c r="K63" s="734"/>
      <c r="L63" s="722">
        <v>0</v>
      </c>
      <c r="M63" s="735"/>
      <c r="N63" s="722">
        <v>0</v>
      </c>
      <c r="P63" s="736"/>
    </row>
    <row r="64" spans="1:16">
      <c r="B64" s="723" t="s">
        <v>369</v>
      </c>
      <c r="D64" s="738">
        <f>SUM(D61:D63)</f>
        <v>1050</v>
      </c>
      <c r="E64" s="732"/>
      <c r="F64" s="738">
        <f>SUM(F61:F63)</f>
        <v>1432</v>
      </c>
      <c r="G64" s="732"/>
      <c r="H64" s="738">
        <f>SUM(H61:H63)</f>
        <v>1501</v>
      </c>
      <c r="I64" s="732"/>
      <c r="J64" s="738">
        <f>SUM(J61:J63)</f>
        <v>2357</v>
      </c>
      <c r="K64" s="734"/>
      <c r="L64" s="738">
        <f>SUM(L61:L63)</f>
        <v>6340</v>
      </c>
      <c r="M64" s="735"/>
      <c r="N64" s="738">
        <f>SUM(N61:N63)</f>
        <v>1144</v>
      </c>
      <c r="P64" s="736"/>
    </row>
    <row r="65" spans="1:16" ht="13.5" thickBot="1">
      <c r="B65" s="725" t="s">
        <v>370</v>
      </c>
      <c r="D65" s="739">
        <f>D59+D64</f>
        <v>6726</v>
      </c>
      <c r="E65" s="738"/>
      <c r="F65" s="739">
        <f>F59+F64</f>
        <v>8296</v>
      </c>
      <c r="G65" s="738"/>
      <c r="H65" s="740">
        <f>H59+SUM(H61:H63)</f>
        <v>10700</v>
      </c>
      <c r="I65" s="738"/>
      <c r="J65" s="739">
        <f>J59+J64</f>
        <v>8569</v>
      </c>
      <c r="K65" s="736"/>
      <c r="L65" s="739">
        <f>L59+L64</f>
        <v>34291</v>
      </c>
      <c r="M65" s="733"/>
      <c r="N65" s="741">
        <v>1510</v>
      </c>
      <c r="P65" s="736"/>
    </row>
    <row r="66" spans="1:16" ht="13.5" thickTop="1">
      <c r="D66" s="650"/>
      <c r="E66" s="647"/>
      <c r="F66" s="31"/>
      <c r="G66" s="647"/>
      <c r="H66" s="637" t="s">
        <v>76</v>
      </c>
      <c r="I66" s="647"/>
      <c r="J66" s="31"/>
      <c r="K66" s="687"/>
      <c r="L66" s="647"/>
      <c r="M66" s="647"/>
      <c r="N66" s="652"/>
      <c r="P66" s="687"/>
    </row>
    <row r="67" spans="1:16">
      <c r="A67" s="707" t="s">
        <v>654</v>
      </c>
      <c r="H67" s="637"/>
      <c r="J67" s="656"/>
      <c r="K67" s="681"/>
      <c r="N67" s="657"/>
      <c r="P67" s="665"/>
    </row>
    <row r="68" spans="1:16">
      <c r="A68" s="707" t="s">
        <v>655</v>
      </c>
      <c r="D68" s="637" t="s">
        <v>76</v>
      </c>
      <c r="F68" s="637" t="s">
        <v>76</v>
      </c>
      <c r="H68" s="637"/>
      <c r="J68" s="656" t="s">
        <v>76</v>
      </c>
      <c r="K68" s="681"/>
      <c r="N68" s="657"/>
      <c r="P68" s="665"/>
    </row>
    <row r="69" spans="1:16">
      <c r="A69" s="644" t="s">
        <v>310</v>
      </c>
      <c r="D69" s="731">
        <v>1048954</v>
      </c>
      <c r="E69" s="638"/>
      <c r="F69" s="731">
        <v>1042275</v>
      </c>
      <c r="G69" s="638"/>
      <c r="H69" s="742">
        <v>1043551</v>
      </c>
      <c r="I69" s="638"/>
      <c r="J69" s="743">
        <v>1053177</v>
      </c>
      <c r="K69" s="665"/>
      <c r="L69" s="731">
        <v>1046989</v>
      </c>
      <c r="N69" s="731">
        <v>13261</v>
      </c>
      <c r="P69" s="675"/>
    </row>
    <row r="70" spans="1:16">
      <c r="A70" s="644" t="s">
        <v>649</v>
      </c>
      <c r="D70" s="722">
        <v>130152</v>
      </c>
      <c r="E70" s="638"/>
      <c r="F70" s="722">
        <v>130396</v>
      </c>
      <c r="G70" s="638"/>
      <c r="H70" s="744">
        <v>130628</v>
      </c>
      <c r="I70" s="638"/>
      <c r="J70" s="745">
        <v>130846</v>
      </c>
      <c r="K70" s="665"/>
      <c r="L70" s="722">
        <v>130505</v>
      </c>
      <c r="N70" s="722">
        <v>1154</v>
      </c>
      <c r="P70" s="675"/>
    </row>
    <row r="71" spans="1:16">
      <c r="B71" s="723" t="s">
        <v>314</v>
      </c>
      <c r="D71" s="674">
        <f>SUM(D69:D70)</f>
        <v>1179106</v>
      </c>
      <c r="E71" s="638"/>
      <c r="F71" s="674">
        <f>SUM(F69:F70)</f>
        <v>1172671</v>
      </c>
      <c r="G71" s="638"/>
      <c r="H71" s="746">
        <f>SUM(H69:H70)</f>
        <v>1174179</v>
      </c>
      <c r="I71" s="638"/>
      <c r="J71" s="747">
        <f>SUM(J69:J70)</f>
        <v>1184023</v>
      </c>
      <c r="K71" s="665"/>
      <c r="L71" s="674">
        <f>SUM(L69:L70)</f>
        <v>1177494</v>
      </c>
      <c r="N71" s="674">
        <f>SUM(N69:N70)</f>
        <v>14415</v>
      </c>
      <c r="P71" s="675"/>
    </row>
    <row r="72" spans="1:16">
      <c r="A72" s="707" t="s">
        <v>656</v>
      </c>
      <c r="D72" s="722">
        <v>45</v>
      </c>
      <c r="E72" s="638"/>
      <c r="F72" s="722">
        <v>49</v>
      </c>
      <c r="G72" s="638"/>
      <c r="H72" s="744">
        <v>46</v>
      </c>
      <c r="I72" s="638"/>
      <c r="J72" s="745">
        <v>47</v>
      </c>
      <c r="K72" s="665"/>
      <c r="L72" s="722">
        <v>47</v>
      </c>
      <c r="N72" s="722">
        <v>-8</v>
      </c>
      <c r="P72" s="675"/>
    </row>
    <row r="73" spans="1:16" ht="13.5" thickBot="1">
      <c r="B73" s="725" t="s">
        <v>657</v>
      </c>
      <c r="D73" s="739">
        <f>SUM(D71:D72)</f>
        <v>1179151</v>
      </c>
      <c r="E73" s="638"/>
      <c r="F73" s="739">
        <f>SUM(F71:F72)</f>
        <v>1172720</v>
      </c>
      <c r="G73" s="638"/>
      <c r="H73" s="748">
        <f>SUM(H71:H72)</f>
        <v>1174225</v>
      </c>
      <c r="I73" s="638"/>
      <c r="J73" s="749">
        <f>SUM(J71:J72)</f>
        <v>1184070</v>
      </c>
      <c r="K73" s="665"/>
      <c r="L73" s="739">
        <f>SUM(L71:L72)</f>
        <v>1177541</v>
      </c>
      <c r="N73" s="739">
        <f>SUM(N71:N72)</f>
        <v>14407</v>
      </c>
      <c r="P73" s="675"/>
    </row>
    <row r="74" spans="1:16" ht="13.5" thickTop="1">
      <c r="D74" s="750"/>
      <c r="E74" s="638"/>
      <c r="F74" s="750"/>
      <c r="G74" s="638"/>
      <c r="H74" s="751"/>
      <c r="I74" s="638"/>
      <c r="J74" s="752"/>
      <c r="K74" s="665"/>
      <c r="L74" s="750"/>
      <c r="N74" s="750"/>
      <c r="P74" s="753"/>
    </row>
    <row r="75" spans="1:16">
      <c r="A75" s="644" t="s">
        <v>658</v>
      </c>
      <c r="D75" s="754">
        <v>1.2E-2</v>
      </c>
      <c r="E75" s="638"/>
      <c r="F75" s="754">
        <v>1.2E-2</v>
      </c>
      <c r="G75" s="638"/>
      <c r="H75" s="755">
        <v>1.2999999999999999E-2</v>
      </c>
      <c r="I75" s="638"/>
      <c r="J75" s="756">
        <v>1.2999999999999999E-2</v>
      </c>
      <c r="K75" s="665"/>
      <c r="L75" s="754">
        <v>1.2E-2</v>
      </c>
      <c r="N75" s="754">
        <v>-2E-3</v>
      </c>
      <c r="P75" s="757"/>
    </row>
    <row r="76" spans="1:16">
      <c r="D76" s="758"/>
      <c r="E76" s="668"/>
      <c r="F76" s="759"/>
      <c r="G76" s="668"/>
      <c r="H76" s="760"/>
      <c r="I76" s="668"/>
      <c r="J76" s="761"/>
      <c r="K76" s="669"/>
      <c r="L76" s="762"/>
      <c r="N76" s="763"/>
      <c r="P76" s="671"/>
    </row>
    <row r="77" spans="1:16">
      <c r="A77" s="686" t="s">
        <v>659</v>
      </c>
      <c r="C77" s="655"/>
      <c r="D77" s="763"/>
      <c r="E77" s="668"/>
      <c r="F77" s="764"/>
      <c r="G77" s="668"/>
      <c r="H77" s="45"/>
      <c r="I77" s="668"/>
      <c r="J77" s="765"/>
      <c r="K77" s="669"/>
      <c r="L77" s="762"/>
      <c r="N77" s="763"/>
      <c r="P77" s="671"/>
    </row>
    <row r="78" spans="1:16">
      <c r="A78" s="661" t="s">
        <v>310</v>
      </c>
      <c r="C78" s="662"/>
      <c r="D78" s="731">
        <v>2636</v>
      </c>
      <c r="E78" s="638"/>
      <c r="F78" s="731">
        <v>3186</v>
      </c>
      <c r="G78" s="638"/>
      <c r="H78" s="731">
        <v>4842</v>
      </c>
      <c r="I78" s="638"/>
      <c r="J78" s="743">
        <v>2746</v>
      </c>
      <c r="K78" s="665"/>
      <c r="L78" s="731">
        <v>13410</v>
      </c>
      <c r="N78" s="731">
        <v>182</v>
      </c>
      <c r="P78" s="675"/>
    </row>
    <row r="79" spans="1:16">
      <c r="A79" s="661" t="s">
        <v>649</v>
      </c>
      <c r="C79" s="662"/>
      <c r="D79" s="722">
        <v>3207</v>
      </c>
      <c r="E79" s="638"/>
      <c r="F79" s="722">
        <v>3776</v>
      </c>
      <c r="G79" s="638"/>
      <c r="H79" s="722">
        <v>4297</v>
      </c>
      <c r="I79" s="638"/>
      <c r="J79" s="745">
        <v>3419</v>
      </c>
      <c r="K79" s="665"/>
      <c r="L79" s="722">
        <v>14699</v>
      </c>
      <c r="N79" s="731">
        <v>11</v>
      </c>
      <c r="P79" s="675"/>
    </row>
    <row r="80" spans="1:16" ht="13.5" thickBot="1">
      <c r="A80" s="661" t="s">
        <v>13</v>
      </c>
      <c r="C80" s="662"/>
      <c r="D80" s="739">
        <f>SUM(D78:D79)</f>
        <v>5843</v>
      </c>
      <c r="E80" s="674"/>
      <c r="F80" s="739">
        <f>SUM(F78:F79)</f>
        <v>6962</v>
      </c>
      <c r="G80" s="674"/>
      <c r="H80" s="748">
        <f>SUM(H78:H79)</f>
        <v>9139</v>
      </c>
      <c r="I80" s="674"/>
      <c r="J80" s="749">
        <f>SUM(J78:J79)</f>
        <v>6165</v>
      </c>
      <c r="K80" s="675"/>
      <c r="L80" s="739">
        <f>SUM(L78:L79)</f>
        <v>28109</v>
      </c>
      <c r="N80" s="739">
        <f>SUM(N78:N79)</f>
        <v>193</v>
      </c>
      <c r="P80" s="675"/>
    </row>
    <row r="81" spans="1:16" ht="13.5" thickTop="1">
      <c r="D81" s="763"/>
      <c r="E81" s="667"/>
      <c r="F81" s="763"/>
      <c r="G81" s="667"/>
      <c r="H81" s="766"/>
      <c r="I81" s="667"/>
      <c r="J81" s="765"/>
      <c r="K81" s="671"/>
      <c r="L81" s="763"/>
      <c r="P81" s="671"/>
    </row>
    <row r="82" spans="1:16">
      <c r="A82" s="644" t="s">
        <v>660</v>
      </c>
      <c r="D82" s="754">
        <v>-8.0000000000000002E-3</v>
      </c>
      <c r="E82" s="667"/>
      <c r="F82" s="754">
        <v>3.0000000000000001E-3</v>
      </c>
      <c r="G82" s="667"/>
      <c r="H82" s="754">
        <v>2.1000000000000001E-2</v>
      </c>
      <c r="I82" s="667"/>
      <c r="J82" s="756">
        <v>6.0000000000000001E-3</v>
      </c>
      <c r="K82" s="671"/>
      <c r="L82" s="754">
        <v>7.0000000000000001E-3</v>
      </c>
      <c r="N82" s="758">
        <v>1.7000000000000001E-2</v>
      </c>
      <c r="P82" s="757"/>
    </row>
    <row r="83" spans="1:16">
      <c r="D83" s="754"/>
      <c r="E83" s="667"/>
      <c r="F83" s="754"/>
      <c r="G83" s="667"/>
      <c r="H83" s="754"/>
      <c r="I83" s="667"/>
      <c r="J83" s="756"/>
      <c r="K83" s="671"/>
      <c r="L83" s="754"/>
      <c r="P83" s="757"/>
    </row>
    <row r="84" spans="1:16">
      <c r="A84" s="707" t="s">
        <v>661</v>
      </c>
      <c r="C84" s="767"/>
      <c r="D84" s="768"/>
      <c r="E84" s="768"/>
      <c r="F84" s="768"/>
      <c r="G84" s="768"/>
      <c r="H84" s="766"/>
      <c r="I84" s="768"/>
      <c r="J84" s="768"/>
      <c r="K84" s="769"/>
      <c r="L84" s="768"/>
      <c r="P84" s="770"/>
    </row>
    <row r="85" spans="1:16">
      <c r="A85" s="644" t="s">
        <v>310</v>
      </c>
      <c r="D85" s="731">
        <v>2305</v>
      </c>
      <c r="E85" s="638"/>
      <c r="F85" s="731">
        <v>3015</v>
      </c>
      <c r="G85" s="638"/>
      <c r="H85" s="766">
        <v>4631</v>
      </c>
      <c r="I85" s="638"/>
      <c r="J85" s="743">
        <v>2627</v>
      </c>
      <c r="K85" s="665"/>
      <c r="L85" s="731">
        <v>12569</v>
      </c>
      <c r="N85" s="731">
        <v>150</v>
      </c>
      <c r="P85" s="675"/>
    </row>
    <row r="86" spans="1:16">
      <c r="A86" s="644" t="s">
        <v>649</v>
      </c>
      <c r="D86" s="731">
        <v>25046</v>
      </c>
      <c r="E86" s="638"/>
      <c r="F86" s="731">
        <v>28538</v>
      </c>
      <c r="G86" s="638"/>
      <c r="H86" s="766">
        <v>33415</v>
      </c>
      <c r="I86" s="638"/>
      <c r="J86" s="743">
        <v>26328</v>
      </c>
      <c r="K86" s="665"/>
      <c r="L86" s="731">
        <v>113334</v>
      </c>
      <c r="N86" s="731">
        <v>-673</v>
      </c>
      <c r="P86" s="675"/>
    </row>
    <row r="87" spans="1:16">
      <c r="D87" s="758"/>
      <c r="E87" s="668"/>
      <c r="F87" s="758"/>
      <c r="G87" s="668"/>
      <c r="H87" s="742"/>
      <c r="I87" s="668"/>
      <c r="J87" s="761"/>
      <c r="K87" s="669"/>
      <c r="L87" s="763"/>
      <c r="P87" s="671"/>
    </row>
    <row r="88" spans="1:16">
      <c r="A88" s="771" t="s">
        <v>662</v>
      </c>
      <c r="C88" s="772"/>
      <c r="D88" s="768"/>
      <c r="E88" s="668"/>
      <c r="F88" s="768"/>
      <c r="G88" s="668"/>
      <c r="H88" s="742"/>
      <c r="I88" s="668"/>
      <c r="J88" s="768"/>
      <c r="K88" s="669"/>
      <c r="L88" s="768"/>
      <c r="P88" s="770"/>
    </row>
    <row r="89" spans="1:16">
      <c r="A89" s="644" t="s">
        <v>310</v>
      </c>
      <c r="D89" s="731">
        <v>2513</v>
      </c>
      <c r="E89" s="638"/>
      <c r="F89" s="731">
        <v>3057</v>
      </c>
      <c r="G89" s="638"/>
      <c r="H89" s="731">
        <v>4640</v>
      </c>
      <c r="I89" s="638"/>
      <c r="J89" s="743">
        <v>2607</v>
      </c>
      <c r="K89" s="665"/>
      <c r="L89" s="731">
        <v>12808</v>
      </c>
      <c r="N89" s="731">
        <v>12</v>
      </c>
      <c r="P89" s="675"/>
    </row>
    <row r="90" spans="1:16">
      <c r="A90" s="644" t="s">
        <v>649</v>
      </c>
      <c r="D90" s="731">
        <v>24646</v>
      </c>
      <c r="E90" s="638"/>
      <c r="F90" s="731">
        <v>28958</v>
      </c>
      <c r="G90" s="638"/>
      <c r="H90" s="731">
        <v>32892</v>
      </c>
      <c r="I90" s="638"/>
      <c r="J90" s="743">
        <v>26129</v>
      </c>
      <c r="K90" s="665"/>
      <c r="L90" s="731">
        <v>112634</v>
      </c>
      <c r="N90" s="731">
        <v>-919</v>
      </c>
      <c r="P90" s="675"/>
    </row>
    <row r="91" spans="1:16">
      <c r="D91" s="758"/>
      <c r="E91" s="668"/>
      <c r="F91" s="758"/>
      <c r="G91" s="668"/>
      <c r="H91" s="773"/>
      <c r="I91" s="668"/>
      <c r="J91" s="758"/>
      <c r="K91" s="669"/>
      <c r="L91" s="731"/>
      <c r="P91" s="675"/>
    </row>
    <row r="92" spans="1:16">
      <c r="A92" s="707" t="s">
        <v>663</v>
      </c>
      <c r="D92" s="731"/>
      <c r="E92" s="668"/>
      <c r="F92" s="731"/>
      <c r="G92" s="668"/>
      <c r="H92" s="774"/>
      <c r="I92" s="668"/>
      <c r="J92" s="731"/>
      <c r="K92" s="669"/>
      <c r="L92" s="731"/>
      <c r="P92" s="675"/>
    </row>
    <row r="93" spans="1:16">
      <c r="A93" s="644" t="s">
        <v>664</v>
      </c>
      <c r="D93" s="731">
        <v>4244</v>
      </c>
      <c r="E93" s="638"/>
      <c r="F93" s="731">
        <v>6622</v>
      </c>
      <c r="G93" s="638"/>
      <c r="H93" s="742">
        <v>7031</v>
      </c>
      <c r="I93" s="638"/>
      <c r="J93" s="731">
        <v>5526</v>
      </c>
      <c r="K93" s="665"/>
      <c r="L93" s="731">
        <v>7031</v>
      </c>
      <c r="N93" s="731">
        <v>24</v>
      </c>
      <c r="P93" s="675"/>
    </row>
    <row r="94" spans="1:16">
      <c r="D94" s="731"/>
      <c r="E94" s="638"/>
      <c r="F94" s="731"/>
      <c r="G94" s="638"/>
      <c r="H94" s="742"/>
      <c r="I94" s="638"/>
      <c r="J94" s="731"/>
      <c r="K94" s="665"/>
      <c r="L94" s="731"/>
      <c r="P94" s="675"/>
    </row>
    <row r="95" spans="1:16">
      <c r="A95" s="654" t="s">
        <v>665</v>
      </c>
      <c r="C95" s="662"/>
      <c r="D95" s="635"/>
      <c r="E95" s="668"/>
      <c r="F95" s="635"/>
      <c r="G95" s="668"/>
      <c r="H95" s="758"/>
      <c r="I95" s="668"/>
      <c r="J95" s="635"/>
      <c r="K95" s="669"/>
      <c r="L95" s="635"/>
      <c r="P95" s="775"/>
    </row>
    <row r="96" spans="1:16">
      <c r="A96" s="654" t="s">
        <v>322</v>
      </c>
      <c r="C96" s="662"/>
      <c r="D96" s="635"/>
      <c r="E96" s="668"/>
      <c r="F96" s="635"/>
      <c r="G96" s="668"/>
      <c r="H96" s="731"/>
      <c r="I96" s="668"/>
      <c r="J96" s="635"/>
      <c r="K96" s="669"/>
      <c r="L96" s="635"/>
      <c r="P96" s="775"/>
    </row>
    <row r="97" spans="1:16">
      <c r="A97" s="661" t="s">
        <v>666</v>
      </c>
      <c r="C97" s="662"/>
      <c r="D97" s="731">
        <v>0</v>
      </c>
      <c r="E97" s="638"/>
      <c r="F97" s="731">
        <v>484</v>
      </c>
      <c r="G97" s="638"/>
      <c r="H97" s="731">
        <v>1265</v>
      </c>
      <c r="I97" s="638"/>
      <c r="J97" s="731">
        <v>73</v>
      </c>
      <c r="K97" s="665"/>
      <c r="L97" s="731">
        <v>1822</v>
      </c>
      <c r="N97" s="731">
        <v>123</v>
      </c>
      <c r="P97" s="675"/>
    </row>
    <row r="98" spans="1:16">
      <c r="A98" s="661" t="s">
        <v>667</v>
      </c>
      <c r="C98" s="662"/>
      <c r="D98" s="731">
        <v>253</v>
      </c>
      <c r="E98" s="638"/>
      <c r="F98" s="731">
        <v>1</v>
      </c>
      <c r="G98" s="638"/>
      <c r="H98" s="731">
        <v>0</v>
      </c>
      <c r="I98" s="638"/>
      <c r="J98" s="731">
        <v>463</v>
      </c>
      <c r="K98" s="665"/>
      <c r="L98" s="731">
        <v>717</v>
      </c>
      <c r="N98" s="731">
        <v>182</v>
      </c>
      <c r="P98" s="675"/>
    </row>
    <row r="99" spans="1:16">
      <c r="A99" s="661" t="s">
        <v>668</v>
      </c>
      <c r="C99" s="662"/>
      <c r="D99" s="766">
        <v>0</v>
      </c>
      <c r="E99" s="667"/>
      <c r="F99" s="776">
        <v>0.24</v>
      </c>
      <c r="G99" s="667"/>
      <c r="H99" s="777">
        <v>0.33</v>
      </c>
      <c r="I99" s="667"/>
      <c r="J99" s="778">
        <v>0.41</v>
      </c>
      <c r="K99" s="671"/>
      <c r="L99" s="778">
        <v>0.31</v>
      </c>
      <c r="N99" s="778">
        <v>0.03</v>
      </c>
      <c r="P99" s="779"/>
    </row>
    <row r="100" spans="1:16">
      <c r="A100" s="661"/>
      <c r="C100" s="662"/>
      <c r="D100" s="778"/>
      <c r="E100" s="638"/>
      <c r="F100" s="778"/>
      <c r="G100" s="638"/>
      <c r="H100" s="742"/>
      <c r="I100" s="638"/>
      <c r="J100" s="778"/>
      <c r="K100" s="665"/>
      <c r="L100" s="778"/>
      <c r="N100" s="778"/>
      <c r="P100" s="779"/>
    </row>
    <row r="101" spans="1:16">
      <c r="A101" s="654" t="s">
        <v>723</v>
      </c>
      <c r="C101" s="662"/>
      <c r="D101" s="778"/>
      <c r="E101" s="667"/>
      <c r="F101" s="778"/>
      <c r="G101" s="667"/>
      <c r="H101" s="742"/>
      <c r="I101" s="667"/>
      <c r="J101" s="778"/>
      <c r="K101" s="671"/>
      <c r="L101" s="778"/>
      <c r="N101" s="778"/>
      <c r="P101" s="779"/>
    </row>
    <row r="102" spans="1:16">
      <c r="A102" s="661" t="s">
        <v>666</v>
      </c>
      <c r="C102" s="662"/>
      <c r="D102" s="731">
        <v>0</v>
      </c>
      <c r="E102" s="638"/>
      <c r="F102" s="731">
        <v>485</v>
      </c>
      <c r="G102" s="638"/>
      <c r="H102" s="662">
        <v>1224</v>
      </c>
      <c r="I102" s="638"/>
      <c r="J102" s="731">
        <v>42</v>
      </c>
      <c r="K102" s="665"/>
      <c r="L102" s="731">
        <v>1751</v>
      </c>
      <c r="N102" s="731">
        <v>0</v>
      </c>
      <c r="P102" s="675"/>
    </row>
    <row r="103" spans="1:16">
      <c r="A103" s="661" t="s">
        <v>667</v>
      </c>
      <c r="C103" s="662"/>
      <c r="D103" s="731">
        <v>514</v>
      </c>
      <c r="E103" s="638"/>
      <c r="F103" s="731">
        <v>10</v>
      </c>
      <c r="G103" s="638"/>
      <c r="H103" s="731">
        <v>0</v>
      </c>
      <c r="I103" s="638"/>
      <c r="J103" s="731">
        <v>357</v>
      </c>
      <c r="K103" s="665"/>
      <c r="L103" s="731">
        <v>881</v>
      </c>
      <c r="N103" s="731">
        <v>0</v>
      </c>
      <c r="P103" s="675"/>
    </row>
    <row r="104" spans="1:16">
      <c r="A104" s="661" t="s">
        <v>668</v>
      </c>
      <c r="C104" s="662"/>
      <c r="D104" s="766">
        <v>0</v>
      </c>
      <c r="E104" s="667"/>
      <c r="F104" s="780">
        <v>0.17</v>
      </c>
      <c r="G104" s="667"/>
      <c r="H104" s="781">
        <v>0.28999999999999998</v>
      </c>
      <c r="I104" s="667"/>
      <c r="J104" s="778">
        <v>0.25</v>
      </c>
      <c r="K104" s="671"/>
      <c r="L104" s="778">
        <v>0.24</v>
      </c>
      <c r="N104" s="763">
        <v>0</v>
      </c>
      <c r="P104" s="779"/>
    </row>
    <row r="105" spans="1:16">
      <c r="H105" s="742"/>
      <c r="K105" s="681"/>
      <c r="P105" s="665"/>
    </row>
    <row r="106" spans="1:16">
      <c r="A106" s="654" t="s">
        <v>669</v>
      </c>
      <c r="C106" s="662"/>
      <c r="D106" s="635"/>
      <c r="E106" s="635"/>
      <c r="F106" s="635"/>
      <c r="G106" s="635"/>
      <c r="H106" s="742"/>
      <c r="I106" s="635"/>
      <c r="J106" s="635"/>
      <c r="K106" s="782"/>
      <c r="P106" s="665"/>
    </row>
    <row r="107" spans="1:16">
      <c r="A107" s="654" t="s">
        <v>670</v>
      </c>
      <c r="C107" s="662"/>
      <c r="H107" s="783"/>
      <c r="K107" s="681"/>
      <c r="P107" s="665"/>
    </row>
    <row r="108" spans="1:16">
      <c r="A108" s="661" t="s">
        <v>376</v>
      </c>
      <c r="C108" s="662"/>
      <c r="D108" s="763">
        <v>2510</v>
      </c>
      <c r="E108" s="732"/>
      <c r="F108" s="763">
        <v>2217</v>
      </c>
      <c r="G108" s="732"/>
      <c r="H108" s="763">
        <v>2535</v>
      </c>
      <c r="I108" s="732"/>
      <c r="J108" s="731">
        <v>2202</v>
      </c>
      <c r="K108" s="734"/>
      <c r="L108" s="731">
        <v>9464</v>
      </c>
      <c r="M108" s="784"/>
      <c r="N108" s="733">
        <v>58</v>
      </c>
      <c r="P108" s="675"/>
    </row>
    <row r="109" spans="1:16">
      <c r="A109" s="661" t="s">
        <v>377</v>
      </c>
      <c r="C109" s="662"/>
      <c r="D109" s="763">
        <v>2274</v>
      </c>
      <c r="E109" s="732"/>
      <c r="F109" s="763">
        <v>2862</v>
      </c>
      <c r="G109" s="732"/>
      <c r="H109" s="763">
        <v>3163</v>
      </c>
      <c r="I109" s="732"/>
      <c r="J109" s="731">
        <v>2621</v>
      </c>
      <c r="K109" s="734"/>
      <c r="L109" s="731">
        <v>10921</v>
      </c>
      <c r="M109" s="784"/>
      <c r="N109" s="733">
        <v>-629</v>
      </c>
      <c r="P109" s="675"/>
    </row>
    <row r="110" spans="1:16">
      <c r="A110" s="661" t="s">
        <v>671</v>
      </c>
      <c r="C110" s="662"/>
      <c r="D110" s="672">
        <v>992</v>
      </c>
      <c r="E110" s="732"/>
      <c r="F110" s="672">
        <v>1432</v>
      </c>
      <c r="G110" s="732"/>
      <c r="H110" s="672">
        <v>2550</v>
      </c>
      <c r="I110" s="732"/>
      <c r="J110" s="731">
        <v>2095</v>
      </c>
      <c r="K110" s="734"/>
      <c r="L110" s="722">
        <v>7068</v>
      </c>
      <c r="M110" s="784"/>
      <c r="N110" s="733">
        <v>1093</v>
      </c>
      <c r="P110" s="675"/>
    </row>
    <row r="111" spans="1:16">
      <c r="B111" s="785" t="s">
        <v>672</v>
      </c>
      <c r="C111" s="662"/>
      <c r="D111" s="786">
        <f>SUM(D108:D110)</f>
        <v>5776</v>
      </c>
      <c r="E111" s="732"/>
      <c r="F111" s="786">
        <f>SUM(F108:F110)</f>
        <v>6511</v>
      </c>
      <c r="G111" s="732"/>
      <c r="H111" s="787">
        <f>SUM(H108:H110)</f>
        <v>8248</v>
      </c>
      <c r="I111" s="732"/>
      <c r="J111" s="788">
        <f>SUM(J108:J110)</f>
        <v>6918</v>
      </c>
      <c r="K111" s="734"/>
      <c r="L111" s="844">
        <f>SUM(L108:L110)</f>
        <v>27453</v>
      </c>
      <c r="M111" s="735"/>
      <c r="N111" s="844">
        <f>SUM(N108:N110)</f>
        <v>522</v>
      </c>
      <c r="P111" s="736"/>
    </row>
    <row r="112" spans="1:16">
      <c r="A112" s="654" t="s">
        <v>673</v>
      </c>
      <c r="C112" s="662"/>
      <c r="D112" s="735"/>
      <c r="E112" s="732"/>
      <c r="F112" s="735"/>
      <c r="G112" s="732"/>
      <c r="H112" s="783"/>
      <c r="I112" s="732"/>
      <c r="J112" s="735"/>
      <c r="K112" s="734"/>
      <c r="L112" s="735"/>
      <c r="M112" s="735"/>
      <c r="N112" s="733"/>
      <c r="P112" s="734"/>
    </row>
    <row r="113" spans="1:16">
      <c r="A113" s="661" t="s">
        <v>387</v>
      </c>
      <c r="C113" s="662"/>
      <c r="D113" s="789">
        <v>1256</v>
      </c>
      <c r="E113" s="732"/>
      <c r="F113" s="789">
        <v>2002</v>
      </c>
      <c r="G113" s="732"/>
      <c r="H113" s="738">
        <v>2940</v>
      </c>
      <c r="I113" s="732"/>
      <c r="J113" s="731">
        <v>1243</v>
      </c>
      <c r="K113" s="734"/>
      <c r="L113" s="731">
        <v>7441</v>
      </c>
      <c r="M113" s="735"/>
      <c r="N113" s="733">
        <v>378</v>
      </c>
      <c r="P113" s="675"/>
    </row>
    <row r="114" spans="1:16">
      <c r="A114" s="661" t="s">
        <v>388</v>
      </c>
      <c r="C114" s="662"/>
      <c r="D114" s="789">
        <v>83</v>
      </c>
      <c r="E114" s="732"/>
      <c r="F114" s="789">
        <v>105</v>
      </c>
      <c r="G114" s="732"/>
      <c r="H114" s="790">
        <v>109</v>
      </c>
      <c r="I114" s="732"/>
      <c r="J114" s="731">
        <v>83</v>
      </c>
      <c r="K114" s="734"/>
      <c r="L114" s="722">
        <v>380</v>
      </c>
      <c r="M114" s="735"/>
      <c r="N114" s="737">
        <v>-73</v>
      </c>
      <c r="P114" s="675"/>
    </row>
    <row r="115" spans="1:16">
      <c r="B115" s="785" t="s">
        <v>389</v>
      </c>
      <c r="C115" s="662"/>
      <c r="D115" s="786">
        <f>SUM(D113:D114)</f>
        <v>1339</v>
      </c>
      <c r="E115" s="732"/>
      <c r="F115" s="786">
        <f>SUM(F113:F114)</f>
        <v>2107</v>
      </c>
      <c r="G115" s="732"/>
      <c r="H115" s="786">
        <f>SUM(H113:H114)</f>
        <v>3049</v>
      </c>
      <c r="I115" s="732"/>
      <c r="J115" s="844">
        <f>SUM(J113:J114)</f>
        <v>1326</v>
      </c>
      <c r="K115" s="734"/>
      <c r="L115" s="844">
        <f>SUM(L113:L114)</f>
        <v>7821</v>
      </c>
      <c r="M115" s="735"/>
      <c r="N115" s="844">
        <f>SUM(N113:N114)</f>
        <v>305</v>
      </c>
      <c r="P115" s="736"/>
    </row>
    <row r="116" spans="1:16" ht="13.5" thickBot="1">
      <c r="B116" s="791" t="s">
        <v>674</v>
      </c>
      <c r="C116" s="662"/>
      <c r="D116" s="402">
        <f>D111+D115</f>
        <v>7115</v>
      </c>
      <c r="E116" s="732"/>
      <c r="F116" s="402">
        <f>F111+F115</f>
        <v>8618</v>
      </c>
      <c r="G116" s="732"/>
      <c r="H116" s="402">
        <f>H111+H115</f>
        <v>11297</v>
      </c>
      <c r="I116" s="732"/>
      <c r="J116" s="792">
        <f>J111+J115</f>
        <v>8244</v>
      </c>
      <c r="K116" s="734"/>
      <c r="L116" s="793">
        <f>L111+L115</f>
        <v>35274</v>
      </c>
      <c r="M116" s="735"/>
      <c r="N116" s="793">
        <f>N111+N115</f>
        <v>827</v>
      </c>
      <c r="P116" s="734"/>
    </row>
    <row r="117" spans="1:16" ht="13.5" thickTop="1">
      <c r="A117" s="661"/>
      <c r="C117" s="662"/>
      <c r="D117" s="635"/>
      <c r="E117" s="668"/>
      <c r="F117" s="635"/>
      <c r="G117" s="668"/>
      <c r="H117" s="647"/>
      <c r="I117" s="668"/>
      <c r="J117" s="635"/>
      <c r="K117" s="669"/>
      <c r="L117" s="635"/>
      <c r="N117" s="657"/>
      <c r="P117" s="775"/>
    </row>
    <row r="118" spans="1:16">
      <c r="A118" s="654" t="s">
        <v>675</v>
      </c>
      <c r="C118" s="794"/>
      <c r="E118" s="668"/>
      <c r="G118" s="668"/>
      <c r="H118" s="637"/>
      <c r="I118" s="668"/>
      <c r="K118" s="669"/>
      <c r="N118" s="657"/>
      <c r="P118" s="665"/>
    </row>
    <row r="119" spans="1:16">
      <c r="A119" s="654" t="s">
        <v>676</v>
      </c>
      <c r="C119" s="662"/>
      <c r="D119" s="647"/>
      <c r="E119" s="647"/>
      <c r="F119" s="647"/>
      <c r="G119" s="647"/>
      <c r="H119" s="637"/>
      <c r="I119" s="647"/>
      <c r="J119" s="647"/>
      <c r="K119" s="687"/>
      <c r="N119" s="657"/>
      <c r="P119" s="665"/>
    </row>
    <row r="120" spans="1:16">
      <c r="A120" s="661" t="s">
        <v>376</v>
      </c>
      <c r="C120" s="662"/>
      <c r="D120" s="795">
        <v>1.01</v>
      </c>
      <c r="E120" s="784"/>
      <c r="F120" s="795">
        <v>0.89</v>
      </c>
      <c r="G120" s="638"/>
      <c r="H120" s="783">
        <v>1</v>
      </c>
      <c r="I120" s="784"/>
      <c r="J120" s="776">
        <v>0.87</v>
      </c>
      <c r="K120" s="665"/>
      <c r="L120" s="778">
        <v>0.94</v>
      </c>
      <c r="M120" s="784"/>
      <c r="N120" s="763">
        <v>0</v>
      </c>
      <c r="P120" s="779"/>
    </row>
    <row r="121" spans="1:16">
      <c r="A121" s="661" t="s">
        <v>377</v>
      </c>
      <c r="C121" s="662"/>
      <c r="D121" s="795">
        <v>0.54</v>
      </c>
      <c r="E121" s="784"/>
      <c r="F121" s="795">
        <v>0.68</v>
      </c>
      <c r="G121" s="638"/>
      <c r="H121" s="783">
        <v>0.74</v>
      </c>
      <c r="I121" s="784"/>
      <c r="J121" s="776">
        <v>0.61</v>
      </c>
      <c r="K121" s="665"/>
      <c r="L121" s="778">
        <v>0.65</v>
      </c>
      <c r="M121" s="784"/>
      <c r="N121" s="778">
        <v>-0.03</v>
      </c>
      <c r="P121" s="779"/>
    </row>
    <row r="122" spans="1:16">
      <c r="A122" s="661" t="s">
        <v>671</v>
      </c>
      <c r="C122" s="662"/>
      <c r="D122" s="795">
        <v>0.18</v>
      </c>
      <c r="E122" s="784"/>
      <c r="F122" s="795">
        <v>0.24</v>
      </c>
      <c r="G122" s="638"/>
      <c r="H122" s="783">
        <v>0.33</v>
      </c>
      <c r="I122" s="784"/>
      <c r="J122" s="776">
        <v>0.28000000000000003</v>
      </c>
      <c r="K122" s="665"/>
      <c r="L122" s="778">
        <v>0.24</v>
      </c>
      <c r="M122" s="784"/>
      <c r="N122" s="778">
        <v>7.0000000000000007E-2</v>
      </c>
      <c r="P122" s="779"/>
    </row>
    <row r="123" spans="1:16">
      <c r="A123" s="661" t="s">
        <v>677</v>
      </c>
      <c r="C123" s="662"/>
      <c r="D123" s="795">
        <v>0.42</v>
      </c>
      <c r="E123" s="784"/>
      <c r="F123" s="795">
        <v>0.45</v>
      </c>
      <c r="G123" s="638"/>
      <c r="H123" s="783">
        <v>0.57999999999999996</v>
      </c>
      <c r="I123" s="784"/>
      <c r="J123" s="776">
        <v>0.49</v>
      </c>
      <c r="K123" s="665"/>
      <c r="L123" s="778">
        <v>0.49</v>
      </c>
      <c r="M123" s="784"/>
      <c r="N123" s="778">
        <v>0.06</v>
      </c>
      <c r="P123" s="779"/>
    </row>
    <row r="124" spans="1:16">
      <c r="A124" s="661"/>
      <c r="C124" s="662"/>
      <c r="D124" s="635"/>
      <c r="E124" s="668"/>
      <c r="F124" s="635"/>
      <c r="G124" s="668"/>
      <c r="H124" s="635"/>
      <c r="I124" s="668"/>
      <c r="J124" s="635"/>
      <c r="K124" s="669"/>
      <c r="P124" s="665"/>
    </row>
    <row r="125" spans="1:16">
      <c r="A125" s="654" t="s">
        <v>678</v>
      </c>
      <c r="C125" s="662"/>
      <c r="D125" s="635"/>
      <c r="E125" s="668"/>
      <c r="F125" s="635"/>
      <c r="G125" s="668"/>
      <c r="H125" s="635"/>
      <c r="I125" s="668"/>
      <c r="J125" s="635"/>
      <c r="K125" s="669"/>
      <c r="P125" s="665"/>
    </row>
    <row r="126" spans="1:16">
      <c r="A126" s="661"/>
      <c r="C126" s="662"/>
      <c r="D126" s="635"/>
      <c r="E126" s="668"/>
      <c r="F126" s="635"/>
      <c r="G126" s="668"/>
      <c r="H126" s="637"/>
      <c r="I126" s="668"/>
      <c r="J126" s="635"/>
      <c r="K126" s="669"/>
      <c r="P126" s="665"/>
    </row>
    <row r="127" spans="1:16">
      <c r="A127" s="654" t="s">
        <v>679</v>
      </c>
      <c r="C127" s="662"/>
      <c r="D127" s="635"/>
      <c r="E127" s="668"/>
      <c r="F127" s="635"/>
      <c r="G127" s="668"/>
      <c r="H127" s="674"/>
      <c r="I127" s="668"/>
      <c r="J127" s="635"/>
      <c r="K127" s="669"/>
      <c r="P127" s="665"/>
    </row>
    <row r="128" spans="1:16">
      <c r="A128" s="661" t="s">
        <v>680</v>
      </c>
      <c r="C128" s="662"/>
      <c r="D128" s="796">
        <v>4463</v>
      </c>
      <c r="E128" s="638"/>
      <c r="F128" s="796">
        <v>6117</v>
      </c>
      <c r="G128" s="638"/>
      <c r="H128" s="674">
        <v>6106</v>
      </c>
      <c r="I128" s="638"/>
      <c r="J128" s="674">
        <v>4969</v>
      </c>
      <c r="K128" s="665"/>
      <c r="L128" s="674">
        <v>21655</v>
      </c>
      <c r="N128" s="796">
        <v>2842</v>
      </c>
      <c r="P128" s="675"/>
    </row>
    <row r="129" spans="1:16">
      <c r="A129" s="661"/>
      <c r="C129" s="662"/>
      <c r="D129" s="674"/>
      <c r="E129" s="668"/>
      <c r="F129" s="674"/>
      <c r="G129" s="668"/>
      <c r="H129" s="637"/>
      <c r="I129" s="668"/>
      <c r="J129" s="674"/>
      <c r="K129" s="669"/>
      <c r="L129" s="674"/>
      <c r="P129" s="675"/>
    </row>
    <row r="130" spans="1:16">
      <c r="A130" s="654" t="s">
        <v>681</v>
      </c>
      <c r="C130" s="662"/>
      <c r="D130" s="796"/>
      <c r="E130" s="668"/>
      <c r="F130" s="796"/>
      <c r="G130" s="668"/>
      <c r="H130" s="637"/>
      <c r="I130" s="668"/>
      <c r="J130" s="796"/>
      <c r="K130" s="669"/>
      <c r="L130" s="796"/>
      <c r="P130" s="753"/>
    </row>
    <row r="131" spans="1:16">
      <c r="A131" s="661" t="s">
        <v>682</v>
      </c>
      <c r="C131" s="662"/>
      <c r="D131" s="797">
        <v>2.5999999999999999E-2</v>
      </c>
      <c r="E131" s="798"/>
      <c r="F131" s="799">
        <v>2.1999999999999999E-2</v>
      </c>
      <c r="G131" s="798"/>
      <c r="H131" s="800">
        <v>2.1000000000000001E-2</v>
      </c>
      <c r="I131" s="798"/>
      <c r="J131" s="800">
        <v>2.5000000000000001E-2</v>
      </c>
      <c r="K131" s="801"/>
      <c r="L131" s="802">
        <v>2.4E-2</v>
      </c>
      <c r="N131" s="798">
        <v>5.0000000000000001E-3</v>
      </c>
      <c r="P131" s="803"/>
    </row>
    <row r="132" spans="1:16">
      <c r="A132" s="661" t="s">
        <v>683</v>
      </c>
      <c r="C132" s="662"/>
      <c r="D132" s="797">
        <v>6.4000000000000001E-2</v>
      </c>
      <c r="E132" s="638"/>
      <c r="F132" s="799">
        <v>5.8999999999999997E-2</v>
      </c>
      <c r="G132" s="638"/>
      <c r="H132" s="802">
        <v>6.2E-2</v>
      </c>
      <c r="I132" s="638"/>
      <c r="J132" s="802">
        <v>0.06</v>
      </c>
      <c r="K132" s="665"/>
      <c r="L132" s="802">
        <v>6.0999999999999999E-2</v>
      </c>
      <c r="N132" s="798">
        <v>-7.0000000000000001E-3</v>
      </c>
      <c r="P132" s="803"/>
    </row>
    <row r="133" spans="1:16">
      <c r="A133" s="886"/>
      <c r="B133" s="886"/>
      <c r="C133" s="633"/>
      <c r="D133" s="638"/>
      <c r="E133" s="638"/>
      <c r="F133" s="638"/>
      <c r="G133" s="638"/>
      <c r="I133" s="638"/>
      <c r="J133" s="638"/>
      <c r="K133" s="638"/>
    </row>
    <row r="134" spans="1:16">
      <c r="H134" s="804"/>
    </row>
    <row r="135" spans="1:16">
      <c r="A135" s="842" t="s">
        <v>719</v>
      </c>
    </row>
    <row r="136" spans="1:16" ht="15" customHeight="1">
      <c r="A136" s="843" t="s">
        <v>718</v>
      </c>
      <c r="C136" s="805"/>
      <c r="D136" s="806"/>
      <c r="E136" s="806"/>
      <c r="F136" s="806"/>
      <c r="G136" s="806"/>
      <c r="I136" s="806"/>
      <c r="J136" s="806"/>
      <c r="K136" s="806"/>
    </row>
  </sheetData>
  <mergeCells count="3">
    <mergeCell ref="A1:N1"/>
    <mergeCell ref="A3:N3"/>
    <mergeCell ref="A133:B133"/>
  </mergeCells>
  <pageMargins left="0.5" right="0.5" top="0.5" bottom="0.5" header="0.25" footer="0.25"/>
  <pageSetup scale="63" orientation="landscape" r:id="rId1"/>
  <headerFooter>
    <oddFooter>&amp;L&amp;9Last Updated: March 7, 2016&amp;R&amp;9 2015 PNW Statistical Report &amp;A</oddFooter>
  </headerFooter>
  <rowBreaks count="2" manualBreakCount="2">
    <brk id="37" min="1" max="13" man="1"/>
    <brk id="90" min="1" max="13" man="1"/>
  </rowBreaks>
  <ignoredErrors>
    <ignoredError sqref="L5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zoomScaleNormal="100" zoomScaleSheetLayoutView="100" zoomScalePageLayoutView="60" workbookViewId="0"/>
  </sheetViews>
  <sheetFormatPr defaultColWidth="6.85546875" defaultRowHeight="12.75"/>
  <cols>
    <col min="1" max="1" width="3.7109375" style="7" customWidth="1"/>
    <col min="2" max="2" width="67.7109375" style="7" customWidth="1"/>
    <col min="3" max="3" width="2.7109375" style="7" customWidth="1"/>
    <col min="4" max="4" width="15.7109375" style="24" customWidth="1"/>
    <col min="5" max="5" width="2.7109375" style="7" customWidth="1"/>
    <col min="6" max="6" width="15.7109375" style="24" customWidth="1"/>
    <col min="7" max="7" width="2.7109375" style="7" customWidth="1"/>
    <col min="8" max="8" width="15.7109375" style="24" customWidth="1"/>
    <col min="9" max="9" width="2.7109375" style="7" customWidth="1"/>
    <col min="10" max="10" width="15.7109375" style="24" customWidth="1"/>
    <col min="11" max="11" width="2.7109375" style="25" customWidth="1"/>
    <col min="12" max="13" width="1.7109375" style="7" customWidth="1"/>
    <col min="14" max="14" width="15.7109375" style="26" customWidth="1"/>
    <col min="15" max="16384" width="6.85546875" style="7"/>
  </cols>
  <sheetData>
    <row r="1" spans="1:14">
      <c r="A1" s="1" t="s">
        <v>0</v>
      </c>
      <c r="B1" s="2"/>
      <c r="C1" s="3"/>
      <c r="D1" s="4"/>
      <c r="E1" s="2"/>
      <c r="F1" s="4"/>
      <c r="G1" s="2"/>
      <c r="H1" s="4"/>
      <c r="I1" s="2"/>
      <c r="J1" s="4"/>
      <c r="K1" s="5"/>
      <c r="L1" s="2"/>
      <c r="M1" s="2"/>
      <c r="N1" s="6"/>
    </row>
    <row r="2" spans="1:14">
      <c r="A2" s="8"/>
      <c r="B2" s="9"/>
      <c r="C2" s="10"/>
      <c r="D2" s="11"/>
      <c r="E2" s="9"/>
      <c r="F2" s="11"/>
      <c r="G2" s="9"/>
      <c r="H2" s="11"/>
      <c r="I2" s="9"/>
      <c r="J2" s="11"/>
      <c r="K2" s="12"/>
      <c r="L2" s="9"/>
      <c r="M2" s="9"/>
      <c r="N2" s="13"/>
    </row>
    <row r="3" spans="1:14">
      <c r="A3" s="14" t="s">
        <v>1</v>
      </c>
      <c r="B3" s="15"/>
      <c r="C3" s="16"/>
      <c r="D3" s="17"/>
      <c r="E3" s="18"/>
      <c r="F3" s="19"/>
      <c r="G3" s="18"/>
      <c r="H3" s="19"/>
      <c r="I3" s="18"/>
      <c r="J3" s="19"/>
      <c r="K3" s="20"/>
      <c r="L3" s="18"/>
      <c r="M3" s="18"/>
      <c r="N3" s="17"/>
    </row>
    <row r="4" spans="1:14">
      <c r="A4" s="21" t="s">
        <v>2</v>
      </c>
      <c r="B4" s="22"/>
      <c r="C4" s="22"/>
      <c r="D4" s="23"/>
      <c r="E4" s="23"/>
      <c r="F4" s="23"/>
      <c r="G4" s="23"/>
      <c r="H4" s="23"/>
    </row>
    <row r="5" spans="1:14" ht="39.75" customHeight="1">
      <c r="A5" s="27" t="s">
        <v>307</v>
      </c>
      <c r="B5" s="28"/>
      <c r="D5" s="29" t="s">
        <v>3</v>
      </c>
      <c r="E5" s="30"/>
      <c r="F5" s="29" t="s">
        <v>4</v>
      </c>
      <c r="G5" s="31"/>
      <c r="H5" s="32" t="s">
        <v>5</v>
      </c>
      <c r="I5" s="31"/>
      <c r="J5" s="32" t="s">
        <v>6</v>
      </c>
      <c r="L5" s="33"/>
      <c r="M5" s="34"/>
      <c r="N5" s="32" t="s">
        <v>7</v>
      </c>
    </row>
    <row r="6" spans="1:14">
      <c r="D6" s="7"/>
      <c r="H6" s="35"/>
      <c r="L6" s="36"/>
    </row>
    <row r="7" spans="1:14">
      <c r="A7" s="37" t="s">
        <v>8</v>
      </c>
      <c r="C7" s="22"/>
      <c r="D7" s="38"/>
      <c r="L7" s="36"/>
      <c r="N7" s="39"/>
    </row>
    <row r="8" spans="1:14">
      <c r="B8" s="7" t="s">
        <v>9</v>
      </c>
      <c r="D8" s="145">
        <v>3492357</v>
      </c>
      <c r="F8" s="211">
        <v>0</v>
      </c>
      <c r="H8" s="211">
        <v>0</v>
      </c>
      <c r="I8" s="106"/>
      <c r="J8" s="178">
        <v>-7</v>
      </c>
      <c r="K8" s="303" t="s">
        <v>10</v>
      </c>
      <c r="L8" s="36"/>
      <c r="M8" s="106"/>
      <c r="N8" s="39">
        <f>SUM(D8:J8)</f>
        <v>3492350</v>
      </c>
    </row>
    <row r="9" spans="1:14">
      <c r="B9" s="7" t="s">
        <v>11</v>
      </c>
      <c r="D9" s="304">
        <v>0</v>
      </c>
      <c r="E9" s="51"/>
      <c r="F9" s="111">
        <v>0</v>
      </c>
      <c r="H9" s="111">
        <v>550</v>
      </c>
      <c r="I9" s="51"/>
      <c r="J9" s="111">
        <v>2543</v>
      </c>
      <c r="K9" s="303" t="s">
        <v>12</v>
      </c>
      <c r="L9" s="36"/>
      <c r="M9" s="109"/>
      <c r="N9" s="305">
        <f>SUM(D9:J9)</f>
        <v>3093</v>
      </c>
    </row>
    <row r="10" spans="1:14">
      <c r="B10" s="42" t="s">
        <v>13</v>
      </c>
      <c r="D10" s="110">
        <f>SUM(D8:D9)</f>
        <v>3492357</v>
      </c>
      <c r="E10" s="51"/>
      <c r="F10" s="110">
        <f>SUM(F8:F9)</f>
        <v>0</v>
      </c>
      <c r="H10" s="110">
        <f>SUM(H8:H9)</f>
        <v>550</v>
      </c>
      <c r="I10" s="51"/>
      <c r="J10" s="110">
        <f>SUM(J8:J9)</f>
        <v>2536</v>
      </c>
      <c r="L10" s="36"/>
      <c r="M10" s="109"/>
      <c r="N10" s="306">
        <f>SUM(N8:N9)</f>
        <v>3495443</v>
      </c>
    </row>
    <row r="11" spans="1:14">
      <c r="D11" s="51"/>
      <c r="E11" s="51"/>
      <c r="F11" s="51"/>
      <c r="H11" s="51"/>
      <c r="I11" s="51"/>
      <c r="J11" s="51"/>
      <c r="L11" s="36"/>
      <c r="M11" s="109"/>
      <c r="N11" s="194"/>
    </row>
    <row r="12" spans="1:14">
      <c r="A12" s="37" t="s">
        <v>14</v>
      </c>
      <c r="C12" s="22"/>
      <c r="D12" s="51"/>
      <c r="E12" s="51"/>
      <c r="F12" s="112"/>
      <c r="H12" s="112"/>
      <c r="I12" s="51"/>
      <c r="J12" s="112"/>
      <c r="L12" s="36"/>
      <c r="M12" s="109"/>
      <c r="N12" s="307"/>
    </row>
    <row r="13" spans="1:14">
      <c r="B13" s="7" t="s">
        <v>15</v>
      </c>
      <c r="D13" s="51">
        <v>1101298</v>
      </c>
      <c r="E13" s="51"/>
      <c r="F13" s="111">
        <v>0</v>
      </c>
      <c r="H13" s="111"/>
      <c r="I13" s="51"/>
      <c r="J13" s="111"/>
      <c r="K13" s="303"/>
      <c r="L13" s="36"/>
      <c r="M13" s="109"/>
      <c r="N13" s="305">
        <f>SUM(D13:J13)</f>
        <v>1101298</v>
      </c>
    </row>
    <row r="14" spans="1:14">
      <c r="B14" s="7" t="s">
        <v>16</v>
      </c>
      <c r="D14" s="51">
        <v>853135</v>
      </c>
      <c r="E14" s="51"/>
      <c r="F14" s="111">
        <v>0</v>
      </c>
      <c r="H14" s="111">
        <f>11561+533</f>
        <v>12094</v>
      </c>
      <c r="I14" s="51"/>
      <c r="J14" s="112">
        <v>3148</v>
      </c>
      <c r="K14" s="303" t="s">
        <v>10</v>
      </c>
      <c r="L14" s="36"/>
      <c r="M14" s="109"/>
      <c r="N14" s="305">
        <f>SUM(D14:J14)</f>
        <v>868377</v>
      </c>
    </row>
    <row r="15" spans="1:14">
      <c r="B15" s="7" t="s">
        <v>17</v>
      </c>
      <c r="D15" s="51">
        <v>494298</v>
      </c>
      <c r="E15" s="51"/>
      <c r="F15" s="111">
        <v>0</v>
      </c>
      <c r="H15" s="112">
        <f>92+32</f>
        <v>124</v>
      </c>
      <c r="I15" s="51"/>
      <c r="J15" s="112">
        <v>0</v>
      </c>
      <c r="K15" s="303"/>
      <c r="L15" s="36"/>
      <c r="M15" s="109"/>
      <c r="N15" s="305">
        <f>SUM(D15:J15)</f>
        <v>494422</v>
      </c>
    </row>
    <row r="16" spans="1:14">
      <c r="B16" s="7" t="s">
        <v>18</v>
      </c>
      <c r="D16" s="111">
        <v>171499</v>
      </c>
      <c r="E16" s="51"/>
      <c r="F16" s="111">
        <v>0</v>
      </c>
      <c r="H16" s="111">
        <v>4</v>
      </c>
      <c r="I16" s="51"/>
      <c r="J16" s="112">
        <v>309</v>
      </c>
      <c r="K16" s="303" t="s">
        <v>12</v>
      </c>
      <c r="L16" s="36"/>
      <c r="M16" s="109"/>
      <c r="N16" s="305">
        <f>SUM(D16:J16)</f>
        <v>171812</v>
      </c>
    </row>
    <row r="17" spans="1:14">
      <c r="B17" s="7" t="s">
        <v>19</v>
      </c>
      <c r="D17" s="111">
        <v>0</v>
      </c>
      <c r="E17" s="51"/>
      <c r="F17" s="111">
        <v>0</v>
      </c>
      <c r="H17" s="111">
        <v>1076</v>
      </c>
      <c r="I17" s="51"/>
      <c r="J17" s="112">
        <v>3856</v>
      </c>
      <c r="K17" s="303" t="s">
        <v>12</v>
      </c>
      <c r="L17" s="36"/>
      <c r="M17" s="109"/>
      <c r="N17" s="305">
        <f>SUM(D17:J17)</f>
        <v>4932</v>
      </c>
    </row>
    <row r="18" spans="1:14">
      <c r="B18" s="42" t="s">
        <v>13</v>
      </c>
      <c r="D18" s="110">
        <f>SUM(D13:D17)</f>
        <v>2620230</v>
      </c>
      <c r="E18" s="51"/>
      <c r="F18" s="110">
        <f>SUM(F13:F17)</f>
        <v>0</v>
      </c>
      <c r="H18" s="110">
        <f>SUM(H13:H17)</f>
        <v>13298</v>
      </c>
      <c r="I18" s="51"/>
      <c r="J18" s="110">
        <f>SUM(J13:J17)</f>
        <v>7313</v>
      </c>
      <c r="L18" s="36"/>
      <c r="M18" s="109"/>
      <c r="N18" s="306">
        <f>SUM(N13:N17)</f>
        <v>2640841</v>
      </c>
    </row>
    <row r="19" spans="1:14">
      <c r="D19" s="51"/>
      <c r="E19" s="51"/>
      <c r="F19" s="51"/>
      <c r="H19" s="51"/>
      <c r="I19" s="51"/>
      <c r="J19" s="51"/>
      <c r="L19" s="36"/>
      <c r="M19" s="109"/>
      <c r="N19" s="194"/>
    </row>
    <row r="20" spans="1:14">
      <c r="A20" s="37" t="s">
        <v>20</v>
      </c>
      <c r="C20" s="22"/>
      <c r="D20" s="113">
        <f>D10-D18</f>
        <v>872127</v>
      </c>
      <c r="E20" s="51"/>
      <c r="F20" s="113">
        <f>F10-F18</f>
        <v>0</v>
      </c>
      <c r="H20" s="113">
        <f>H10-H18</f>
        <v>-12748</v>
      </c>
      <c r="I20" s="51"/>
      <c r="J20" s="113">
        <f>J10-J18</f>
        <v>-4777</v>
      </c>
      <c r="L20" s="36"/>
      <c r="M20" s="109"/>
      <c r="N20" s="308">
        <f>+N10-N18</f>
        <v>854602</v>
      </c>
    </row>
    <row r="21" spans="1:14">
      <c r="A21" s="44"/>
      <c r="D21" s="51"/>
      <c r="E21" s="51"/>
      <c r="F21" s="112"/>
      <c r="H21" s="112"/>
      <c r="I21" s="51"/>
      <c r="J21" s="112"/>
      <c r="L21" s="36"/>
      <c r="M21" s="109"/>
      <c r="N21" s="307"/>
    </row>
    <row r="22" spans="1:14">
      <c r="A22" s="37" t="s">
        <v>21</v>
      </c>
      <c r="C22" s="22"/>
      <c r="D22" s="51"/>
      <c r="E22" s="51"/>
      <c r="F22" s="112"/>
      <c r="H22" s="112"/>
      <c r="I22" s="51"/>
      <c r="J22" s="112"/>
      <c r="L22" s="36"/>
      <c r="M22" s="109"/>
      <c r="N22" s="307"/>
    </row>
    <row r="23" spans="1:14">
      <c r="B23" s="7" t="s">
        <v>22</v>
      </c>
      <c r="D23" s="112">
        <v>35215</v>
      </c>
      <c r="E23" s="51"/>
      <c r="F23" s="111">
        <v>0</v>
      </c>
      <c r="H23" s="111">
        <v>0</v>
      </c>
      <c r="I23" s="51"/>
      <c r="J23" s="111">
        <v>0</v>
      </c>
      <c r="L23" s="36"/>
      <c r="M23" s="109"/>
      <c r="N23" s="305">
        <f>SUM(D23:J23)</f>
        <v>35215</v>
      </c>
    </row>
    <row r="24" spans="1:14">
      <c r="B24" s="7" t="s">
        <v>23</v>
      </c>
      <c r="D24" s="112">
        <v>2834</v>
      </c>
      <c r="E24" s="51"/>
      <c r="F24" s="112">
        <v>319</v>
      </c>
      <c r="H24" s="112">
        <v>446526</v>
      </c>
      <c r="I24" s="51"/>
      <c r="J24" s="112">
        <f>-446515-2543</f>
        <v>-449058</v>
      </c>
      <c r="K24" s="303" t="s">
        <v>12</v>
      </c>
      <c r="L24" s="36"/>
      <c r="M24" s="109"/>
      <c r="N24" s="305">
        <f>SUM(D24:J24)</f>
        <v>621</v>
      </c>
    </row>
    <row r="25" spans="1:14">
      <c r="B25" s="7" t="s">
        <v>24</v>
      </c>
      <c r="D25" s="112">
        <v>-19019</v>
      </c>
      <c r="E25" s="51"/>
      <c r="F25" s="112">
        <v>-995</v>
      </c>
      <c r="H25" s="112">
        <f>-3398-1731</f>
        <v>-5129</v>
      </c>
      <c r="I25" s="51"/>
      <c r="J25" s="112">
        <f>7313+7</f>
        <v>7320</v>
      </c>
      <c r="K25" s="303" t="s">
        <v>12</v>
      </c>
      <c r="L25" s="36"/>
      <c r="M25" s="109"/>
      <c r="N25" s="305">
        <f>SUM(D25:J25)</f>
        <v>-17823</v>
      </c>
    </row>
    <row r="26" spans="1:14">
      <c r="B26" s="42" t="s">
        <v>13</v>
      </c>
      <c r="D26" s="114">
        <f>SUM(D23:D25)</f>
        <v>19030</v>
      </c>
      <c r="E26" s="51"/>
      <c r="F26" s="114">
        <f>SUM(F23:F25)</f>
        <v>-676</v>
      </c>
      <c r="H26" s="114">
        <f>SUM(H23:H25)</f>
        <v>441397</v>
      </c>
      <c r="I26" s="51"/>
      <c r="J26" s="114">
        <f>SUM(J23:J25)</f>
        <v>-441738</v>
      </c>
      <c r="L26" s="36"/>
      <c r="M26" s="109"/>
      <c r="N26" s="309">
        <f>SUM(N23:N25)</f>
        <v>18013</v>
      </c>
    </row>
    <row r="27" spans="1:14">
      <c r="D27" s="111"/>
      <c r="E27" s="51"/>
      <c r="F27" s="111"/>
      <c r="H27" s="111"/>
      <c r="I27" s="51"/>
      <c r="J27" s="111"/>
      <c r="L27" s="36"/>
      <c r="M27" s="109"/>
      <c r="N27" s="195"/>
    </row>
    <row r="28" spans="1:14">
      <c r="A28" s="37" t="s">
        <v>25</v>
      </c>
      <c r="C28" s="22"/>
      <c r="D28" s="51"/>
      <c r="E28" s="51"/>
      <c r="F28" s="112"/>
      <c r="H28" s="112"/>
      <c r="I28" s="51"/>
      <c r="J28" s="112"/>
      <c r="L28" s="36"/>
      <c r="M28" s="109"/>
      <c r="N28" s="307"/>
    </row>
    <row r="29" spans="1:14">
      <c r="B29" s="7" t="s">
        <v>26</v>
      </c>
      <c r="D29" s="112">
        <v>192292</v>
      </c>
      <c r="E29" s="51"/>
      <c r="F29" s="112">
        <v>7</v>
      </c>
      <c r="H29" s="112">
        <v>2672</v>
      </c>
      <c r="I29" s="51"/>
      <c r="J29" s="112">
        <v>-7</v>
      </c>
      <c r="K29" s="303" t="s">
        <v>27</v>
      </c>
      <c r="L29" s="36"/>
      <c r="M29" s="109"/>
      <c r="N29" s="305">
        <f>SUM(D29:J29)</f>
        <v>194964</v>
      </c>
    </row>
    <row r="30" spans="1:14">
      <c r="B30" s="7" t="s">
        <v>28</v>
      </c>
      <c r="D30" s="113">
        <v>-16183</v>
      </c>
      <c r="E30" s="51"/>
      <c r="F30" s="113">
        <v>0</v>
      </c>
      <c r="H30" s="310">
        <v>-76</v>
      </c>
      <c r="I30" s="51"/>
      <c r="J30" s="113">
        <v>0</v>
      </c>
      <c r="L30" s="36"/>
      <c r="M30" s="109"/>
      <c r="N30" s="311">
        <f>SUM(D30:J30)</f>
        <v>-16259</v>
      </c>
    </row>
    <row r="31" spans="1:14">
      <c r="B31" s="42" t="s">
        <v>13</v>
      </c>
      <c r="D31" s="113">
        <f>SUM(D29:D30)</f>
        <v>176109</v>
      </c>
      <c r="E31" s="51"/>
      <c r="F31" s="113">
        <f>SUM(F29:F30)</f>
        <v>7</v>
      </c>
      <c r="H31" s="113">
        <f>SUM(H29:H30)</f>
        <v>2596</v>
      </c>
      <c r="I31" s="51"/>
      <c r="J31" s="113">
        <f>SUM(J29:J30)</f>
        <v>-7</v>
      </c>
      <c r="L31" s="36"/>
      <c r="M31" s="109"/>
      <c r="N31" s="308">
        <f>SUM(N29:N30)</f>
        <v>178705</v>
      </c>
    </row>
    <row r="32" spans="1:14">
      <c r="D32" s="51"/>
      <c r="E32" s="51"/>
      <c r="F32" s="51"/>
      <c r="H32" s="51"/>
      <c r="I32" s="51"/>
      <c r="J32" s="51"/>
      <c r="L32" s="36"/>
      <c r="M32" s="109"/>
      <c r="N32" s="51"/>
    </row>
    <row r="33" spans="1:14">
      <c r="A33" s="37" t="s">
        <v>29</v>
      </c>
      <c r="B33" s="37"/>
      <c r="C33" s="22"/>
      <c r="D33" s="51">
        <f>D20+D26-D31</f>
        <v>715048</v>
      </c>
      <c r="E33" s="51"/>
      <c r="F33" s="51">
        <f>F20+F26-F31</f>
        <v>-683</v>
      </c>
      <c r="H33" s="51">
        <f>H20+H26-H31</f>
        <v>426053</v>
      </c>
      <c r="I33" s="51"/>
      <c r="J33" s="51">
        <f>J20+J26-J31</f>
        <v>-446508</v>
      </c>
      <c r="L33" s="36"/>
      <c r="M33" s="109"/>
      <c r="N33" s="194">
        <f>+N20+N26-N31</f>
        <v>693910</v>
      </c>
    </row>
    <row r="34" spans="1:14">
      <c r="A34" s="44"/>
      <c r="B34" s="37"/>
      <c r="C34" s="22"/>
      <c r="D34" s="51"/>
      <c r="E34" s="51"/>
      <c r="F34" s="51"/>
      <c r="H34" s="51"/>
      <c r="I34" s="51"/>
      <c r="J34" s="51"/>
      <c r="L34" s="36"/>
      <c r="M34" s="109"/>
      <c r="N34" s="194"/>
    </row>
    <row r="35" spans="1:14">
      <c r="A35" s="37" t="s">
        <v>30</v>
      </c>
      <c r="B35" s="44"/>
      <c r="C35" s="22"/>
      <c r="D35" s="51">
        <v>245841</v>
      </c>
      <c r="E35" s="51"/>
      <c r="F35" s="51">
        <v>0</v>
      </c>
      <c r="H35" s="51">
        <f>-8906+785</f>
        <v>-8121</v>
      </c>
      <c r="I35" s="51"/>
      <c r="J35" s="51">
        <v>0</v>
      </c>
      <c r="L35" s="36"/>
      <c r="M35" s="109"/>
      <c r="N35" s="194">
        <f>SUM(D35:J35)</f>
        <v>237720</v>
      </c>
    </row>
    <row r="36" spans="1:14">
      <c r="A36" s="44"/>
      <c r="B36" s="44"/>
      <c r="D36" s="113"/>
      <c r="E36" s="51"/>
      <c r="F36" s="113"/>
      <c r="H36" s="113"/>
      <c r="I36" s="51"/>
      <c r="J36" s="202"/>
      <c r="L36" s="36"/>
      <c r="M36" s="109"/>
      <c r="N36" s="311"/>
    </row>
    <row r="37" spans="1:14">
      <c r="A37" s="37" t="s">
        <v>31</v>
      </c>
      <c r="C37" s="22"/>
      <c r="D37" s="111">
        <f>D33-D35</f>
        <v>469207</v>
      </c>
      <c r="E37" s="51"/>
      <c r="F37" s="111">
        <f>F33-F35</f>
        <v>-683</v>
      </c>
      <c r="H37" s="111">
        <f>H33-H35</f>
        <v>434174</v>
      </c>
      <c r="I37" s="51"/>
      <c r="J37" s="111">
        <f>J33-J35</f>
        <v>-446508</v>
      </c>
      <c r="L37" s="36"/>
      <c r="M37" s="109"/>
      <c r="N37" s="195">
        <f>N33-N35</f>
        <v>456190</v>
      </c>
    </row>
    <row r="38" spans="1:14">
      <c r="D38" s="49"/>
      <c r="E38" s="51"/>
      <c r="F38" s="49"/>
      <c r="H38" s="49"/>
      <c r="I38" s="51"/>
      <c r="L38" s="36"/>
      <c r="M38" s="109"/>
      <c r="N38" s="305"/>
    </row>
    <row r="39" spans="1:14">
      <c r="B39" s="7" t="s">
        <v>32</v>
      </c>
      <c r="D39" s="312">
        <v>18933</v>
      </c>
      <c r="E39" s="51"/>
      <c r="F39" s="312">
        <v>0</v>
      </c>
      <c r="H39" s="312">
        <v>0</v>
      </c>
      <c r="I39" s="51"/>
      <c r="J39" s="312">
        <v>0</v>
      </c>
      <c r="L39" s="36"/>
      <c r="M39" s="109"/>
      <c r="N39" s="311">
        <f>SUM(D39:J39)</f>
        <v>18933</v>
      </c>
    </row>
    <row r="40" spans="1:14">
      <c r="D40" s="49"/>
      <c r="E40" s="51"/>
      <c r="F40" s="49"/>
      <c r="H40" s="49"/>
      <c r="I40" s="51"/>
      <c r="L40" s="36"/>
      <c r="M40" s="109"/>
    </row>
    <row r="41" spans="1:14" ht="12.75" customHeight="1" thickBot="1">
      <c r="A41" s="37" t="s">
        <v>33</v>
      </c>
      <c r="D41" s="159">
        <f>D37-D39</f>
        <v>450274</v>
      </c>
      <c r="E41" s="51"/>
      <c r="F41" s="159">
        <f>F37-F39</f>
        <v>-683</v>
      </c>
      <c r="H41" s="159">
        <f>H37-H39</f>
        <v>434174</v>
      </c>
      <c r="I41" s="51"/>
      <c r="J41" s="159">
        <f>J37-J39</f>
        <v>-446508</v>
      </c>
      <c r="L41" s="36"/>
      <c r="M41" s="109"/>
      <c r="N41" s="313">
        <f>+N37-N39</f>
        <v>437257</v>
      </c>
    </row>
    <row r="42" spans="1:14" ht="12.75" customHeight="1" thickTop="1">
      <c r="D42" s="45"/>
      <c r="E42" s="41"/>
      <c r="F42" s="45"/>
      <c r="G42" s="40"/>
      <c r="H42" s="45"/>
      <c r="I42" s="41"/>
      <c r="J42" s="46"/>
      <c r="K42" s="43"/>
      <c r="L42" s="40"/>
      <c r="M42" s="40"/>
      <c r="N42" s="47"/>
    </row>
    <row r="43" spans="1:14">
      <c r="A43" s="37" t="s">
        <v>34</v>
      </c>
      <c r="B43" s="22"/>
      <c r="C43" s="22"/>
      <c r="D43" s="45"/>
      <c r="E43" s="48"/>
      <c r="F43" s="45"/>
      <c r="G43" s="40"/>
      <c r="H43" s="45"/>
      <c r="I43" s="41"/>
      <c r="J43" s="46"/>
      <c r="K43" s="43"/>
      <c r="L43" s="40"/>
      <c r="M43" s="40"/>
      <c r="N43" s="47"/>
    </row>
    <row r="44" spans="1:14" ht="6.75" customHeight="1">
      <c r="D44" s="49"/>
      <c r="E44" s="50"/>
      <c r="F44" s="49"/>
      <c r="H44" s="49"/>
      <c r="I44" s="51"/>
      <c r="N44" s="52"/>
    </row>
    <row r="45" spans="1:14">
      <c r="A45" s="53" t="s">
        <v>35</v>
      </c>
      <c r="B45" s="54" t="s">
        <v>36</v>
      </c>
      <c r="D45" s="49"/>
      <c r="E45" s="50"/>
      <c r="F45" s="49"/>
      <c r="H45" s="49"/>
    </row>
    <row r="46" spans="1:14">
      <c r="A46" s="54" t="s">
        <v>27</v>
      </c>
      <c r="B46" s="54" t="s">
        <v>37</v>
      </c>
      <c r="D46" s="49"/>
      <c r="E46" s="50"/>
      <c r="F46" s="49"/>
      <c r="H46" s="49"/>
    </row>
    <row r="47" spans="1:14">
      <c r="A47" s="54" t="s">
        <v>12</v>
      </c>
      <c r="B47" s="54" t="s">
        <v>38</v>
      </c>
      <c r="D47" s="49"/>
      <c r="E47" s="50"/>
      <c r="F47" s="49"/>
      <c r="H47" s="49"/>
    </row>
    <row r="48" spans="1:14">
      <c r="D48" s="49"/>
      <c r="E48" s="50"/>
      <c r="F48" s="49"/>
      <c r="H48" s="49"/>
    </row>
    <row r="49" spans="4:14">
      <c r="D49" s="49"/>
      <c r="E49" s="50"/>
      <c r="F49" s="49"/>
      <c r="G49" s="50"/>
      <c r="H49" s="49"/>
    </row>
    <row r="50" spans="4:14">
      <c r="D50" s="49"/>
      <c r="E50" s="50"/>
      <c r="F50" s="49"/>
      <c r="G50" s="50"/>
      <c r="H50" s="49"/>
    </row>
    <row r="51" spans="4:14">
      <c r="D51" s="49"/>
      <c r="E51" s="50"/>
      <c r="F51" s="49"/>
      <c r="G51" s="50"/>
      <c r="H51" s="49"/>
    </row>
    <row r="52" spans="4:14">
      <c r="D52" s="49"/>
      <c r="E52" s="50"/>
      <c r="F52" s="49"/>
      <c r="G52" s="50"/>
      <c r="H52" s="49"/>
    </row>
    <row r="53" spans="4:14">
      <c r="D53" s="49"/>
      <c r="E53" s="50"/>
      <c r="F53" s="49"/>
      <c r="G53" s="50"/>
      <c r="H53" s="49"/>
    </row>
    <row r="54" spans="4:14">
      <c r="D54" s="49"/>
      <c r="E54" s="50"/>
      <c r="F54" s="49"/>
      <c r="G54" s="50"/>
      <c r="H54" s="49"/>
    </row>
    <row r="55" spans="4:14">
      <c r="D55" s="49"/>
      <c r="E55" s="50"/>
      <c r="F55" s="49"/>
      <c r="G55" s="50"/>
      <c r="H55" s="49"/>
    </row>
    <row r="56" spans="4:14">
      <c r="D56" s="49"/>
      <c r="E56" s="50"/>
      <c r="F56" s="49"/>
      <c r="G56" s="50"/>
      <c r="H56" s="49"/>
    </row>
    <row r="57" spans="4:14">
      <c r="D57" s="49"/>
      <c r="E57" s="50"/>
      <c r="F57" s="49"/>
      <c r="G57" s="50"/>
      <c r="H57" s="49"/>
    </row>
    <row r="58" spans="4:14">
      <c r="D58" s="49"/>
      <c r="E58" s="50"/>
      <c r="F58" s="49"/>
      <c r="G58" s="50"/>
      <c r="H58" s="49"/>
    </row>
    <row r="59" spans="4:14">
      <c r="D59" s="49"/>
      <c r="E59" s="50"/>
      <c r="F59" s="49"/>
      <c r="G59" s="50"/>
      <c r="H59" s="49"/>
      <c r="J59" s="7"/>
      <c r="N59" s="7"/>
    </row>
    <row r="60" spans="4:14">
      <c r="D60" s="49"/>
      <c r="E60" s="50"/>
      <c r="F60" s="49"/>
      <c r="G60" s="50"/>
      <c r="H60" s="49"/>
      <c r="J60" s="7"/>
      <c r="N60" s="7"/>
    </row>
    <row r="61" spans="4:14">
      <c r="D61" s="49"/>
      <c r="E61" s="50"/>
      <c r="F61" s="49"/>
      <c r="G61" s="50"/>
      <c r="H61" s="49"/>
      <c r="J61" s="7"/>
      <c r="N61" s="7"/>
    </row>
    <row r="62" spans="4:14">
      <c r="D62" s="49"/>
      <c r="E62" s="50"/>
      <c r="F62" s="49"/>
      <c r="G62" s="50"/>
      <c r="H62" s="49"/>
      <c r="J62" s="7"/>
      <c r="N62" s="7"/>
    </row>
    <row r="63" spans="4:14">
      <c r="D63" s="49"/>
      <c r="E63" s="50"/>
      <c r="F63" s="49"/>
      <c r="G63" s="50"/>
      <c r="H63" s="49"/>
      <c r="J63" s="7"/>
      <c r="N63" s="7"/>
    </row>
    <row r="64" spans="4:14">
      <c r="D64" s="49"/>
      <c r="E64" s="50"/>
      <c r="F64" s="49"/>
      <c r="G64" s="50"/>
      <c r="H64" s="49"/>
      <c r="J64" s="7"/>
      <c r="N64" s="7"/>
    </row>
    <row r="65" spans="4:14">
      <c r="D65" s="49"/>
      <c r="E65" s="50"/>
      <c r="F65" s="49"/>
      <c r="G65" s="50"/>
      <c r="H65" s="49"/>
      <c r="J65" s="7"/>
      <c r="N65" s="7"/>
    </row>
    <row r="66" spans="4:14">
      <c r="D66" s="49"/>
      <c r="E66" s="50"/>
      <c r="F66" s="49"/>
      <c r="G66" s="50"/>
      <c r="H66" s="49"/>
      <c r="J66" s="7"/>
      <c r="N66" s="7"/>
    </row>
    <row r="67" spans="4:14">
      <c r="D67" s="49"/>
      <c r="E67" s="50"/>
      <c r="F67" s="49"/>
      <c r="G67" s="50"/>
      <c r="H67" s="49"/>
      <c r="J67" s="7"/>
      <c r="N67" s="7"/>
    </row>
    <row r="68" spans="4:14">
      <c r="D68" s="49"/>
      <c r="E68" s="50"/>
      <c r="F68" s="49"/>
      <c r="G68" s="50"/>
      <c r="H68" s="49"/>
      <c r="J68" s="7"/>
      <c r="N68" s="7"/>
    </row>
    <row r="69" spans="4:14">
      <c r="D69" s="49"/>
      <c r="E69" s="50"/>
      <c r="F69" s="49"/>
      <c r="G69" s="50"/>
      <c r="H69" s="49"/>
      <c r="J69" s="7"/>
      <c r="N69" s="7"/>
    </row>
    <row r="70" spans="4:14">
      <c r="D70" s="49"/>
      <c r="E70" s="50"/>
      <c r="F70" s="49"/>
      <c r="G70" s="50"/>
      <c r="H70" s="49"/>
      <c r="J70" s="7"/>
      <c r="N70" s="7"/>
    </row>
    <row r="71" spans="4:14">
      <c r="D71" s="49"/>
      <c r="E71" s="50"/>
      <c r="F71" s="49"/>
      <c r="G71" s="50"/>
      <c r="H71" s="49"/>
      <c r="J71" s="7"/>
      <c r="N71" s="7"/>
    </row>
    <row r="72" spans="4:14">
      <c r="D72" s="49"/>
      <c r="E72" s="50"/>
      <c r="F72" s="49"/>
      <c r="G72" s="50"/>
      <c r="H72" s="49"/>
      <c r="J72" s="7"/>
      <c r="N72" s="7"/>
    </row>
    <row r="73" spans="4:14">
      <c r="D73" s="49"/>
      <c r="E73" s="50"/>
      <c r="F73" s="49"/>
      <c r="G73" s="50"/>
      <c r="H73" s="49"/>
      <c r="J73" s="7"/>
      <c r="N73" s="7"/>
    </row>
    <row r="74" spans="4:14">
      <c r="D74" s="49"/>
      <c r="E74" s="50"/>
      <c r="F74" s="49"/>
      <c r="G74" s="50"/>
      <c r="H74" s="49"/>
      <c r="J74" s="7"/>
      <c r="N74" s="7"/>
    </row>
    <row r="75" spans="4:14">
      <c r="D75" s="49"/>
      <c r="E75" s="50"/>
      <c r="F75" s="49"/>
      <c r="G75" s="50"/>
      <c r="H75" s="49"/>
      <c r="J75" s="7"/>
      <c r="N75" s="7"/>
    </row>
    <row r="76" spans="4:14">
      <c r="D76" s="49"/>
      <c r="E76" s="50"/>
      <c r="F76" s="49"/>
      <c r="G76" s="50"/>
      <c r="H76" s="49"/>
      <c r="J76" s="7"/>
      <c r="N76" s="7"/>
    </row>
    <row r="77" spans="4:14">
      <c r="D77" s="49"/>
      <c r="E77" s="50"/>
      <c r="F77" s="49"/>
      <c r="G77" s="50"/>
      <c r="H77" s="49"/>
      <c r="J77" s="7"/>
      <c r="N77" s="7"/>
    </row>
    <row r="78" spans="4:14">
      <c r="D78" s="49"/>
      <c r="E78" s="50"/>
      <c r="F78" s="49"/>
      <c r="G78" s="50"/>
      <c r="H78" s="49"/>
      <c r="J78" s="7"/>
      <c r="N78" s="7"/>
    </row>
    <row r="79" spans="4:14">
      <c r="D79" s="49"/>
      <c r="E79" s="50"/>
      <c r="F79" s="49"/>
      <c r="G79" s="50"/>
      <c r="H79" s="49"/>
      <c r="J79" s="7"/>
      <c r="N79" s="7"/>
    </row>
    <row r="80" spans="4:14">
      <c r="D80" s="49"/>
      <c r="E80" s="50"/>
      <c r="F80" s="49"/>
      <c r="G80" s="50"/>
      <c r="H80" s="49"/>
      <c r="J80" s="7"/>
      <c r="N80" s="7"/>
    </row>
    <row r="81" spans="4:14">
      <c r="D81" s="49"/>
      <c r="E81" s="50"/>
      <c r="F81" s="49"/>
      <c r="G81" s="50"/>
      <c r="H81" s="49"/>
      <c r="J81" s="7"/>
      <c r="N81" s="7"/>
    </row>
    <row r="82" spans="4:14">
      <c r="D82" s="49"/>
      <c r="E82" s="50"/>
      <c r="F82" s="49"/>
      <c r="G82" s="50"/>
      <c r="H82" s="49"/>
      <c r="J82" s="7"/>
      <c r="N82" s="7"/>
    </row>
    <row r="83" spans="4:14">
      <c r="D83" s="49"/>
      <c r="E83" s="50"/>
      <c r="F83" s="49"/>
      <c r="G83" s="50"/>
      <c r="H83" s="49"/>
      <c r="J83" s="7"/>
      <c r="N83" s="7"/>
    </row>
    <row r="84" spans="4:14">
      <c r="D84" s="49"/>
      <c r="E84" s="50"/>
      <c r="F84" s="49"/>
      <c r="G84" s="50"/>
      <c r="H84" s="49"/>
      <c r="J84" s="7"/>
      <c r="N84" s="7"/>
    </row>
    <row r="85" spans="4:14">
      <c r="D85" s="49"/>
      <c r="E85" s="50"/>
      <c r="F85" s="49"/>
      <c r="G85" s="50"/>
      <c r="H85" s="49"/>
      <c r="J85" s="7"/>
      <c r="N85" s="7"/>
    </row>
    <row r="86" spans="4:14">
      <c r="D86" s="49"/>
      <c r="E86" s="50"/>
      <c r="F86" s="49"/>
      <c r="G86" s="50"/>
      <c r="H86" s="49"/>
      <c r="J86" s="7"/>
      <c r="N86" s="7"/>
    </row>
    <row r="87" spans="4:14">
      <c r="D87" s="49"/>
      <c r="E87" s="50"/>
      <c r="F87" s="49"/>
      <c r="G87" s="50"/>
      <c r="H87" s="49"/>
      <c r="J87" s="7"/>
      <c r="N87" s="7"/>
    </row>
    <row r="88" spans="4:14">
      <c r="D88" s="49"/>
      <c r="E88" s="50"/>
      <c r="F88" s="49"/>
      <c r="G88" s="50"/>
      <c r="H88" s="49"/>
      <c r="J88" s="7"/>
      <c r="N88" s="7"/>
    </row>
    <row r="89" spans="4:14">
      <c r="D89" s="49"/>
      <c r="E89" s="50"/>
      <c r="F89" s="49"/>
      <c r="G89" s="50"/>
      <c r="H89" s="49"/>
      <c r="J89" s="7"/>
      <c r="N89" s="7"/>
    </row>
    <row r="90" spans="4:14">
      <c r="D90" s="49"/>
      <c r="E90" s="50"/>
      <c r="F90" s="49"/>
      <c r="G90" s="50"/>
      <c r="H90" s="49"/>
      <c r="J90" s="7"/>
      <c r="N90" s="7"/>
    </row>
    <row r="91" spans="4:14">
      <c r="D91" s="49"/>
      <c r="E91" s="50"/>
      <c r="F91" s="49"/>
      <c r="G91" s="50"/>
      <c r="H91" s="49"/>
      <c r="J91" s="7"/>
      <c r="N91" s="7"/>
    </row>
    <row r="92" spans="4:14">
      <c r="D92" s="49"/>
      <c r="E92" s="50"/>
      <c r="F92" s="49"/>
      <c r="G92" s="50"/>
      <c r="H92" s="49"/>
      <c r="J92" s="7"/>
      <c r="N92" s="7"/>
    </row>
    <row r="93" spans="4:14">
      <c r="D93" s="49"/>
      <c r="E93" s="50"/>
      <c r="F93" s="49"/>
      <c r="G93" s="50"/>
      <c r="H93" s="49"/>
      <c r="J93" s="7"/>
      <c r="N93" s="7"/>
    </row>
    <row r="94" spans="4:14">
      <c r="D94" s="49"/>
      <c r="E94" s="50"/>
      <c r="F94" s="49"/>
      <c r="G94" s="50"/>
      <c r="H94" s="49"/>
      <c r="J94" s="7"/>
      <c r="N94" s="7"/>
    </row>
    <row r="95" spans="4:14">
      <c r="D95" s="49"/>
      <c r="E95" s="50"/>
      <c r="F95" s="49"/>
      <c r="G95" s="50"/>
      <c r="H95" s="49"/>
      <c r="J95" s="7"/>
      <c r="N95" s="7"/>
    </row>
    <row r="96" spans="4:14">
      <c r="D96" s="49"/>
      <c r="E96" s="50"/>
      <c r="F96" s="49"/>
      <c r="G96" s="50"/>
      <c r="H96" s="49"/>
      <c r="J96" s="7"/>
      <c r="N96" s="7"/>
    </row>
    <row r="97" spans="4:14">
      <c r="D97" s="49"/>
      <c r="E97" s="50"/>
      <c r="F97" s="49"/>
      <c r="G97" s="50"/>
      <c r="H97" s="49"/>
      <c r="J97" s="7"/>
      <c r="N97" s="7"/>
    </row>
    <row r="98" spans="4:14">
      <c r="D98" s="49"/>
      <c r="E98" s="50"/>
      <c r="F98" s="49"/>
      <c r="G98" s="50"/>
      <c r="H98" s="49"/>
      <c r="J98" s="7"/>
      <c r="N98" s="7"/>
    </row>
    <row r="99" spans="4:14">
      <c r="D99" s="49"/>
      <c r="E99" s="50"/>
      <c r="F99" s="49"/>
      <c r="G99" s="50"/>
      <c r="H99" s="49"/>
      <c r="J99" s="7"/>
      <c r="N99" s="7"/>
    </row>
    <row r="100" spans="4:14">
      <c r="D100" s="49"/>
      <c r="E100" s="50"/>
      <c r="F100" s="49"/>
      <c r="G100" s="50"/>
      <c r="H100" s="49"/>
      <c r="J100" s="7"/>
      <c r="N100" s="7"/>
    </row>
    <row r="101" spans="4:14">
      <c r="D101" s="49"/>
      <c r="E101" s="50"/>
      <c r="F101" s="49"/>
      <c r="G101" s="50"/>
      <c r="H101" s="49"/>
      <c r="J101" s="7"/>
      <c r="N101" s="7"/>
    </row>
    <row r="102" spans="4:14">
      <c r="D102" s="49"/>
      <c r="E102" s="50"/>
      <c r="F102" s="49"/>
      <c r="G102" s="50"/>
      <c r="H102" s="49"/>
      <c r="J102" s="7"/>
      <c r="N102" s="7"/>
    </row>
    <row r="103" spans="4:14">
      <c r="D103" s="49"/>
      <c r="E103" s="50"/>
      <c r="F103" s="49"/>
      <c r="G103" s="50"/>
      <c r="H103" s="49"/>
      <c r="J103" s="7"/>
      <c r="N103" s="7"/>
    </row>
    <row r="104" spans="4:14">
      <c r="D104" s="49"/>
      <c r="E104" s="50"/>
      <c r="F104" s="49"/>
      <c r="G104" s="50"/>
      <c r="H104" s="49"/>
      <c r="J104" s="7"/>
      <c r="N104" s="7"/>
    </row>
    <row r="105" spans="4:14">
      <c r="D105" s="49"/>
      <c r="E105" s="50"/>
      <c r="F105" s="49"/>
      <c r="G105" s="50"/>
      <c r="H105" s="49"/>
      <c r="J105" s="7"/>
      <c r="N105" s="7"/>
    </row>
    <row r="106" spans="4:14">
      <c r="D106" s="49"/>
      <c r="E106" s="50"/>
      <c r="F106" s="49"/>
      <c r="G106" s="50"/>
      <c r="H106" s="49"/>
      <c r="J106" s="7"/>
      <c r="N106" s="7"/>
    </row>
    <row r="107" spans="4:14">
      <c r="D107" s="49"/>
      <c r="E107" s="50"/>
      <c r="F107" s="49"/>
      <c r="G107" s="50"/>
      <c r="H107" s="49"/>
      <c r="J107" s="7"/>
      <c r="N107" s="7"/>
    </row>
    <row r="108" spans="4:14">
      <c r="D108" s="49"/>
      <c r="E108" s="50"/>
      <c r="F108" s="49"/>
      <c r="G108" s="50"/>
      <c r="H108" s="49"/>
      <c r="J108" s="7"/>
      <c r="N108" s="7"/>
    </row>
    <row r="109" spans="4:14">
      <c r="D109" s="49"/>
      <c r="E109" s="50"/>
      <c r="F109" s="49"/>
      <c r="G109" s="50"/>
      <c r="H109" s="49"/>
      <c r="J109" s="7"/>
      <c r="N109" s="7"/>
    </row>
    <row r="110" spans="4:14">
      <c r="D110" s="49"/>
      <c r="E110" s="50"/>
      <c r="F110" s="49"/>
      <c r="G110" s="50"/>
      <c r="H110" s="49"/>
      <c r="J110" s="7"/>
      <c r="N110" s="7"/>
    </row>
    <row r="111" spans="4:14">
      <c r="D111" s="49"/>
      <c r="E111" s="50"/>
      <c r="F111" s="49"/>
      <c r="G111" s="50"/>
      <c r="H111" s="49"/>
      <c r="J111" s="7"/>
      <c r="N111" s="7"/>
    </row>
    <row r="112" spans="4:14">
      <c r="D112" s="49"/>
      <c r="E112" s="50"/>
      <c r="F112" s="49"/>
      <c r="G112" s="50"/>
      <c r="H112" s="49"/>
      <c r="J112" s="7"/>
      <c r="N112" s="7"/>
    </row>
    <row r="113" spans="4:14">
      <c r="D113" s="49"/>
      <c r="E113" s="50"/>
      <c r="F113" s="49"/>
      <c r="G113" s="50"/>
      <c r="H113" s="49"/>
      <c r="J113" s="7"/>
      <c r="N113" s="7"/>
    </row>
    <row r="114" spans="4:14">
      <c r="D114" s="49"/>
      <c r="E114" s="50"/>
      <c r="F114" s="49"/>
      <c r="G114" s="50"/>
      <c r="H114" s="49"/>
      <c r="J114" s="7"/>
      <c r="N114" s="7"/>
    </row>
    <row r="115" spans="4:14">
      <c r="D115" s="49"/>
      <c r="E115" s="50"/>
      <c r="F115" s="49"/>
      <c r="G115" s="50"/>
      <c r="H115" s="49"/>
      <c r="J115" s="7"/>
      <c r="N115" s="7"/>
    </row>
    <row r="116" spans="4:14">
      <c r="D116" s="49"/>
      <c r="E116" s="50"/>
      <c r="F116" s="49"/>
      <c r="G116" s="50"/>
      <c r="H116" s="49"/>
      <c r="J116" s="7"/>
      <c r="N116" s="7"/>
    </row>
    <row r="117" spans="4:14">
      <c r="D117" s="49"/>
      <c r="E117" s="50"/>
      <c r="F117" s="49"/>
      <c r="G117" s="50"/>
      <c r="H117" s="49"/>
      <c r="J117" s="7"/>
      <c r="N117" s="7"/>
    </row>
    <row r="118" spans="4:14">
      <c r="D118" s="49"/>
      <c r="E118" s="50"/>
      <c r="F118" s="49"/>
      <c r="G118" s="50"/>
      <c r="H118" s="49"/>
      <c r="J118" s="7"/>
      <c r="N118" s="7"/>
    </row>
    <row r="119" spans="4:14">
      <c r="D119" s="49"/>
      <c r="E119" s="50"/>
      <c r="F119" s="49"/>
      <c r="G119" s="50"/>
      <c r="H119" s="49"/>
      <c r="J119" s="7"/>
      <c r="N119" s="7"/>
    </row>
    <row r="120" spans="4:14">
      <c r="D120" s="49"/>
      <c r="E120" s="50"/>
      <c r="F120" s="49"/>
      <c r="G120" s="50"/>
      <c r="H120" s="49"/>
      <c r="J120" s="7"/>
      <c r="N120" s="7"/>
    </row>
    <row r="121" spans="4:14">
      <c r="D121" s="49"/>
      <c r="E121" s="50"/>
      <c r="F121" s="49"/>
      <c r="G121" s="50"/>
      <c r="H121" s="49"/>
      <c r="J121" s="7"/>
      <c r="N121" s="7"/>
    </row>
    <row r="122" spans="4:14">
      <c r="D122" s="49"/>
      <c r="E122" s="50"/>
      <c r="F122" s="49"/>
      <c r="G122" s="50"/>
      <c r="H122" s="49"/>
      <c r="J122" s="7"/>
      <c r="N122" s="7"/>
    </row>
    <row r="123" spans="4:14">
      <c r="D123" s="49"/>
      <c r="E123" s="50"/>
      <c r="F123" s="49"/>
      <c r="G123" s="50"/>
      <c r="H123" s="49"/>
      <c r="J123" s="7"/>
      <c r="N123" s="7"/>
    </row>
    <row r="124" spans="4:14">
      <c r="D124" s="49"/>
      <c r="E124" s="50"/>
      <c r="F124" s="49"/>
      <c r="G124" s="50"/>
      <c r="H124" s="49"/>
      <c r="J124" s="7"/>
      <c r="N124" s="7"/>
    </row>
    <row r="125" spans="4:14">
      <c r="D125" s="49"/>
      <c r="E125" s="50"/>
      <c r="F125" s="49"/>
      <c r="G125" s="50"/>
      <c r="H125" s="49"/>
      <c r="J125" s="7"/>
      <c r="N125" s="7"/>
    </row>
    <row r="126" spans="4:14">
      <c r="D126" s="49"/>
      <c r="E126" s="50"/>
      <c r="F126" s="49"/>
      <c r="G126" s="50"/>
      <c r="H126" s="49"/>
      <c r="J126" s="7"/>
      <c r="N126" s="7"/>
    </row>
    <row r="127" spans="4:14">
      <c r="D127" s="49"/>
      <c r="E127" s="50"/>
      <c r="F127" s="49"/>
      <c r="G127" s="50"/>
      <c r="H127" s="49"/>
      <c r="J127" s="7"/>
      <c r="N127" s="7"/>
    </row>
    <row r="128" spans="4:14">
      <c r="D128" s="49"/>
      <c r="E128" s="50"/>
      <c r="F128" s="49"/>
      <c r="G128" s="50"/>
      <c r="H128" s="49"/>
      <c r="J128" s="7"/>
      <c r="N128" s="7"/>
    </row>
  </sheetData>
  <pageMargins left="0.5" right="0.5" top="0.5" bottom="0.5" header="0.25" footer="0.25"/>
  <pageSetup scale="63" orientation="landscape" r:id="rId1"/>
  <headerFooter>
    <oddFooter>&amp;L&amp;9Last Updated: March 7, 2016&amp;R&amp;9 2015 PNW Statistical Report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7"/>
  <sheetViews>
    <sheetView zoomScaleNormal="100" zoomScaleSheetLayoutView="100" workbookViewId="0"/>
  </sheetViews>
  <sheetFormatPr defaultColWidth="8.5703125" defaultRowHeight="12.75"/>
  <cols>
    <col min="1" max="1" width="3.7109375" style="7" customWidth="1"/>
    <col min="2" max="2" width="67.7109375" style="7" customWidth="1"/>
    <col min="3" max="3" width="2.7109375" style="7" customWidth="1"/>
    <col min="4" max="4" width="15.7109375" style="24" customWidth="1"/>
    <col min="5" max="5" width="2.7109375" style="7" customWidth="1"/>
    <col min="6" max="6" width="15.7109375" style="49" customWidth="1"/>
    <col min="7" max="7" width="2.7109375" style="49" customWidth="1"/>
    <col min="8" max="8" width="15.7109375" style="7" customWidth="1"/>
    <col min="9" max="9" width="2.7109375" style="7" customWidth="1"/>
    <col min="10" max="10" width="15.7109375" style="7" customWidth="1"/>
    <col min="11" max="11" width="2.7109375" style="25" customWidth="1"/>
    <col min="12" max="13" width="1.7109375" style="7" customWidth="1"/>
    <col min="14" max="14" width="15.7109375" style="7" customWidth="1"/>
    <col min="15" max="16384" width="8.5703125" style="7"/>
  </cols>
  <sheetData>
    <row r="1" spans="1:18">
      <c r="A1" s="55" t="s">
        <v>0</v>
      </c>
      <c r="B1" s="2"/>
      <c r="C1" s="2"/>
      <c r="D1" s="4"/>
      <c r="E1" s="2"/>
      <c r="F1" s="4"/>
      <c r="G1" s="4"/>
      <c r="H1" s="2"/>
      <c r="I1" s="2"/>
      <c r="J1" s="2"/>
      <c r="K1" s="5"/>
      <c r="L1" s="2"/>
      <c r="M1" s="2"/>
      <c r="N1" s="2"/>
    </row>
    <row r="2" spans="1:18">
      <c r="F2" s="24"/>
      <c r="G2" s="24"/>
    </row>
    <row r="3" spans="1:18">
      <c r="A3" s="56" t="s">
        <v>39</v>
      </c>
      <c r="B3" s="18"/>
      <c r="C3" s="18"/>
      <c r="D3" s="19"/>
      <c r="E3" s="18"/>
      <c r="F3" s="19"/>
      <c r="G3" s="19"/>
      <c r="H3" s="18"/>
      <c r="I3" s="18"/>
      <c r="J3" s="18"/>
      <c r="K3" s="20"/>
      <c r="L3" s="18"/>
      <c r="M3" s="18"/>
      <c r="N3" s="18"/>
    </row>
    <row r="4" spans="1:18">
      <c r="A4" s="57" t="s">
        <v>2</v>
      </c>
      <c r="F4" s="24"/>
      <c r="G4" s="24"/>
    </row>
    <row r="5" spans="1:18" ht="39.950000000000003" customHeight="1">
      <c r="A5" s="58" t="s">
        <v>307</v>
      </c>
      <c r="B5" s="28"/>
      <c r="C5" s="59"/>
      <c r="D5" s="29" t="s">
        <v>3</v>
      </c>
      <c r="F5" s="29" t="s">
        <v>4</v>
      </c>
      <c r="G5" s="31"/>
      <c r="H5" s="32" t="s">
        <v>5</v>
      </c>
      <c r="I5" s="31"/>
      <c r="J5" s="32" t="s">
        <v>6</v>
      </c>
      <c r="L5" s="60"/>
      <c r="M5" s="34"/>
      <c r="N5" s="32" t="s">
        <v>7</v>
      </c>
    </row>
    <row r="6" spans="1:18">
      <c r="J6" s="35"/>
      <c r="L6" s="36"/>
    </row>
    <row r="7" spans="1:18">
      <c r="A7" s="37" t="s">
        <v>40</v>
      </c>
      <c r="C7" s="22"/>
      <c r="D7" s="26"/>
      <c r="E7" s="22"/>
      <c r="L7" s="36"/>
    </row>
    <row r="8" spans="1:18" ht="12.75" customHeight="1">
      <c r="A8" s="44"/>
      <c r="F8" s="50"/>
      <c r="G8" s="50"/>
      <c r="L8" s="36"/>
    </row>
    <row r="9" spans="1:18" ht="12.75" customHeight="1">
      <c r="A9" s="37" t="s">
        <v>41</v>
      </c>
      <c r="C9" s="22"/>
      <c r="D9" s="22"/>
      <c r="E9" s="22"/>
      <c r="F9" s="50"/>
      <c r="G9" s="50"/>
      <c r="L9" s="36"/>
    </row>
    <row r="10" spans="1:18" ht="12.75" customHeight="1">
      <c r="B10" s="7" t="s">
        <v>42</v>
      </c>
      <c r="D10" s="314">
        <v>22056</v>
      </c>
      <c r="E10" s="38"/>
      <c r="F10" s="314">
        <v>0</v>
      </c>
      <c r="G10" s="314"/>
      <c r="H10" s="314">
        <v>17432</v>
      </c>
      <c r="I10" s="38"/>
      <c r="J10" s="121">
        <v>0</v>
      </c>
      <c r="K10" s="303"/>
      <c r="L10" s="315"/>
      <c r="M10" s="316"/>
      <c r="N10" s="61">
        <f t="shared" ref="N10:N21" si="0">SUM(D10:M10)</f>
        <v>39488</v>
      </c>
    </row>
    <row r="11" spans="1:18" ht="12.75" customHeight="1">
      <c r="B11" s="7" t="s">
        <v>43</v>
      </c>
      <c r="D11" s="111">
        <v>274428</v>
      </c>
      <c r="E11" s="50"/>
      <c r="F11" s="111">
        <v>39</v>
      </c>
      <c r="G11" s="111"/>
      <c r="H11" s="111">
        <f>93093+253</f>
        <v>93346</v>
      </c>
      <c r="I11" s="50"/>
      <c r="J11" s="111">
        <v>-93122</v>
      </c>
      <c r="K11" s="303" t="s">
        <v>10</v>
      </c>
      <c r="L11" s="317"/>
      <c r="M11" s="89"/>
      <c r="N11" s="305">
        <f t="shared" si="0"/>
        <v>274691</v>
      </c>
    </row>
    <row r="12" spans="1:18" ht="12.75" customHeight="1">
      <c r="B12" s="7" t="s">
        <v>44</v>
      </c>
      <c r="D12" s="111">
        <v>96240</v>
      </c>
      <c r="E12" s="50"/>
      <c r="F12" s="111">
        <v>0</v>
      </c>
      <c r="G12" s="111"/>
      <c r="H12" s="111">
        <v>0</v>
      </c>
      <c r="I12" s="50"/>
      <c r="J12" s="111">
        <v>0</v>
      </c>
      <c r="L12" s="317"/>
      <c r="M12" s="89"/>
      <c r="N12" s="305">
        <f t="shared" si="0"/>
        <v>96240</v>
      </c>
    </row>
    <row r="13" spans="1:18" ht="12.75" customHeight="1">
      <c r="B13" s="7" t="s">
        <v>45</v>
      </c>
      <c r="D13" s="111">
        <v>-3125</v>
      </c>
      <c r="E13" s="50"/>
      <c r="F13" s="111">
        <v>0</v>
      </c>
      <c r="G13" s="111"/>
      <c r="H13" s="111">
        <v>0</v>
      </c>
      <c r="I13" s="50"/>
      <c r="J13" s="111">
        <v>0</v>
      </c>
      <c r="L13" s="317"/>
      <c r="M13" s="89"/>
      <c r="N13" s="305">
        <f t="shared" si="0"/>
        <v>-3125</v>
      </c>
      <c r="R13" s="61"/>
    </row>
    <row r="14" spans="1:18" ht="12.75" customHeight="1">
      <c r="B14" s="7" t="s">
        <v>46</v>
      </c>
      <c r="D14" s="111">
        <v>234234</v>
      </c>
      <c r="E14" s="50"/>
      <c r="F14" s="111">
        <v>0</v>
      </c>
      <c r="G14" s="111"/>
      <c r="H14" s="111">
        <v>0</v>
      </c>
      <c r="I14" s="50"/>
      <c r="J14" s="111">
        <v>0</v>
      </c>
      <c r="L14" s="317"/>
      <c r="M14" s="89"/>
      <c r="N14" s="305">
        <f t="shared" si="0"/>
        <v>234234</v>
      </c>
    </row>
    <row r="15" spans="1:18" ht="12.75" customHeight="1">
      <c r="B15" s="7" t="s">
        <v>47</v>
      </c>
      <c r="D15" s="111">
        <v>45697</v>
      </c>
      <c r="F15" s="111">
        <v>0</v>
      </c>
      <c r="G15" s="111"/>
      <c r="H15" s="111">
        <v>0</v>
      </c>
      <c r="I15" s="50"/>
      <c r="J15" s="111">
        <v>0</v>
      </c>
      <c r="L15" s="36"/>
      <c r="N15" s="305">
        <f t="shared" si="0"/>
        <v>45697</v>
      </c>
    </row>
    <row r="16" spans="1:18" ht="12.75" customHeight="1">
      <c r="B16" s="7" t="s">
        <v>48</v>
      </c>
      <c r="D16" s="111">
        <v>0</v>
      </c>
      <c r="E16" s="50"/>
      <c r="F16" s="111">
        <v>0</v>
      </c>
      <c r="G16" s="111"/>
      <c r="H16" s="111">
        <v>0</v>
      </c>
      <c r="I16" s="50"/>
      <c r="J16" s="111">
        <v>0</v>
      </c>
      <c r="K16" s="303" t="s">
        <v>27</v>
      </c>
      <c r="L16" s="317"/>
      <c r="M16" s="89"/>
      <c r="N16" s="305">
        <f t="shared" si="0"/>
        <v>0</v>
      </c>
    </row>
    <row r="17" spans="1:14" ht="12.75" customHeight="1">
      <c r="B17" s="7" t="s">
        <v>49</v>
      </c>
      <c r="D17" s="111">
        <v>0</v>
      </c>
      <c r="E17" s="50"/>
      <c r="F17" s="111">
        <v>0</v>
      </c>
      <c r="G17" s="111"/>
      <c r="H17" s="111">
        <v>14895</v>
      </c>
      <c r="I17" s="50"/>
      <c r="J17" s="111">
        <v>-14306</v>
      </c>
      <c r="K17" s="303" t="s">
        <v>27</v>
      </c>
      <c r="L17" s="317"/>
      <c r="M17" s="89"/>
      <c r="N17" s="305">
        <f t="shared" si="0"/>
        <v>589</v>
      </c>
    </row>
    <row r="18" spans="1:14" ht="12.75" customHeight="1">
      <c r="B18" s="7" t="s">
        <v>50</v>
      </c>
      <c r="D18" s="111">
        <v>15905</v>
      </c>
      <c r="E18" s="50"/>
      <c r="F18" s="111">
        <v>0</v>
      </c>
      <c r="G18" s="111"/>
      <c r="H18" s="111">
        <v>0</v>
      </c>
      <c r="I18" s="50"/>
      <c r="J18" s="111">
        <v>0</v>
      </c>
      <c r="L18" s="317"/>
      <c r="M18" s="89"/>
      <c r="N18" s="305">
        <f t="shared" si="0"/>
        <v>15905</v>
      </c>
    </row>
    <row r="19" spans="1:14" ht="12.75" customHeight="1">
      <c r="B19" s="7" t="s">
        <v>51</v>
      </c>
      <c r="D19" s="111">
        <v>0</v>
      </c>
      <c r="E19" s="50"/>
      <c r="F19" s="111">
        <v>0</v>
      </c>
      <c r="G19" s="111"/>
      <c r="H19" s="111">
        <v>0</v>
      </c>
      <c r="I19" s="50"/>
      <c r="J19" s="111">
        <v>0</v>
      </c>
      <c r="L19" s="317"/>
      <c r="M19" s="89"/>
      <c r="N19" s="305">
        <f t="shared" si="0"/>
        <v>0</v>
      </c>
    </row>
    <row r="20" spans="1:14" ht="12.75" customHeight="1">
      <c r="B20" s="7" t="s">
        <v>52</v>
      </c>
      <c r="D20" s="111">
        <v>149555</v>
      </c>
      <c r="E20" s="50"/>
      <c r="F20" s="111">
        <v>0</v>
      </c>
      <c r="G20" s="111"/>
      <c r="H20" s="111">
        <v>0</v>
      </c>
      <c r="I20" s="50"/>
      <c r="J20" s="111">
        <v>0</v>
      </c>
      <c r="L20" s="317"/>
      <c r="M20" s="89"/>
      <c r="N20" s="305">
        <f t="shared" si="0"/>
        <v>149555</v>
      </c>
    </row>
    <row r="21" spans="1:14" ht="12.75" customHeight="1">
      <c r="B21" s="7" t="s">
        <v>53</v>
      </c>
      <c r="D21" s="111">
        <v>35765</v>
      </c>
      <c r="E21" s="50"/>
      <c r="F21" s="111">
        <v>1280</v>
      </c>
      <c r="G21" s="111"/>
      <c r="H21" s="111">
        <v>197</v>
      </c>
      <c r="I21" s="50"/>
      <c r="J21" s="111">
        <v>0</v>
      </c>
      <c r="L21" s="36"/>
      <c r="M21" s="89"/>
      <c r="N21" s="305">
        <f t="shared" si="0"/>
        <v>37242</v>
      </c>
    </row>
    <row r="22" spans="1:14" ht="12.75" customHeight="1">
      <c r="B22" s="42" t="s">
        <v>54</v>
      </c>
      <c r="D22" s="318">
        <f>SUM(D10:D21)</f>
        <v>870755</v>
      </c>
      <c r="E22" s="50"/>
      <c r="F22" s="318">
        <f>SUM(F10:F21)</f>
        <v>1319</v>
      </c>
      <c r="G22" s="50"/>
      <c r="H22" s="318">
        <f>SUM(H10:H21)</f>
        <v>125870</v>
      </c>
      <c r="I22" s="50"/>
      <c r="J22" s="318">
        <f>SUM(J10:J21)</f>
        <v>-107428</v>
      </c>
      <c r="L22" s="36"/>
      <c r="N22" s="319">
        <f>SUM(N10:N21)</f>
        <v>890516</v>
      </c>
    </row>
    <row r="23" spans="1:14" ht="12.75" customHeight="1">
      <c r="B23" s="7" t="s">
        <v>55</v>
      </c>
      <c r="D23" s="50"/>
      <c r="E23" s="50"/>
      <c r="F23" s="50"/>
      <c r="G23" s="50"/>
      <c r="H23" s="50"/>
      <c r="I23" s="50"/>
      <c r="J23" s="50"/>
      <c r="L23" s="36"/>
      <c r="N23" s="214"/>
    </row>
    <row r="24" spans="1:14" ht="12.75" customHeight="1">
      <c r="A24" s="37" t="s">
        <v>56</v>
      </c>
      <c r="C24" s="22"/>
      <c r="D24" s="50"/>
      <c r="E24" s="214"/>
      <c r="F24" s="50"/>
      <c r="G24" s="50"/>
      <c r="H24" s="50"/>
      <c r="I24" s="214"/>
      <c r="J24" s="50"/>
      <c r="L24" s="36"/>
      <c r="N24" s="214"/>
    </row>
    <row r="25" spans="1:14" ht="12.75" customHeight="1">
      <c r="B25" s="63" t="s">
        <v>50</v>
      </c>
      <c r="C25" s="63"/>
      <c r="D25" s="111">
        <v>12106</v>
      </c>
      <c r="E25" s="50"/>
      <c r="F25" s="111">
        <v>0</v>
      </c>
      <c r="G25" s="111"/>
      <c r="H25" s="111">
        <v>0</v>
      </c>
      <c r="I25" s="50"/>
      <c r="J25" s="111">
        <v>0</v>
      </c>
      <c r="L25" s="317"/>
      <c r="M25" s="89"/>
      <c r="N25" s="305">
        <f>SUM(D25:M25)</f>
        <v>12106</v>
      </c>
    </row>
    <row r="26" spans="1:14" ht="12.75" customHeight="1">
      <c r="B26" s="63" t="s">
        <v>57</v>
      </c>
      <c r="C26" s="63"/>
      <c r="D26" s="111">
        <v>735196</v>
      </c>
      <c r="E26" s="50"/>
      <c r="F26" s="111">
        <v>0</v>
      </c>
      <c r="G26" s="111"/>
      <c r="H26" s="111">
        <v>0</v>
      </c>
      <c r="I26" s="50"/>
      <c r="J26" s="111">
        <v>0</v>
      </c>
      <c r="L26" s="317"/>
      <c r="M26" s="89"/>
      <c r="N26" s="305">
        <f>SUM(D26:M26)</f>
        <v>735196</v>
      </c>
    </row>
    <row r="27" spans="1:14" ht="12.75" customHeight="1">
      <c r="B27" s="7" t="s">
        <v>58</v>
      </c>
      <c r="D27" s="111">
        <v>34455</v>
      </c>
      <c r="E27" s="50"/>
      <c r="F27" s="111">
        <v>8033</v>
      </c>
      <c r="G27" s="111"/>
      <c r="H27" s="111">
        <f>4824910+356</f>
        <v>4825266</v>
      </c>
      <c r="I27" s="50"/>
      <c r="J27" s="111">
        <v>-4815236</v>
      </c>
      <c r="K27" s="303" t="s">
        <v>12</v>
      </c>
      <c r="L27" s="317"/>
      <c r="M27" s="89"/>
      <c r="N27" s="305">
        <f>SUM(D27:M27)</f>
        <v>52518</v>
      </c>
    </row>
    <row r="28" spans="1:14" ht="12.75" customHeight="1">
      <c r="B28" s="42" t="s">
        <v>59</v>
      </c>
      <c r="D28" s="320">
        <f>SUM(D25:D27)</f>
        <v>781757</v>
      </c>
      <c r="E28" s="70"/>
      <c r="F28" s="320">
        <f>SUM(F25:F27)</f>
        <v>8033</v>
      </c>
      <c r="G28" s="70"/>
      <c r="H28" s="320">
        <f>SUM(H25:H27)</f>
        <v>4825266</v>
      </c>
      <c r="I28" s="70"/>
      <c r="J28" s="320">
        <f>SUM(J25:J27)</f>
        <v>-4815236</v>
      </c>
      <c r="L28" s="36"/>
      <c r="N28" s="321">
        <f>SUM(N25:N27)</f>
        <v>799820</v>
      </c>
    </row>
    <row r="29" spans="1:14" ht="12.75" customHeight="1">
      <c r="D29" s="50"/>
      <c r="E29" s="50"/>
      <c r="F29" s="50"/>
      <c r="G29" s="50"/>
      <c r="H29" s="50"/>
      <c r="I29" s="50"/>
      <c r="J29" s="50"/>
      <c r="L29" s="36"/>
      <c r="N29" s="214"/>
    </row>
    <row r="30" spans="1:14" ht="12.75" customHeight="1">
      <c r="A30" s="37" t="s">
        <v>60</v>
      </c>
      <c r="C30" s="22"/>
      <c r="D30" s="50"/>
      <c r="E30" s="214"/>
      <c r="F30" s="50"/>
      <c r="G30" s="50"/>
      <c r="H30" s="50"/>
      <c r="I30" s="214"/>
      <c r="J30" s="50"/>
      <c r="L30" s="36"/>
      <c r="N30" s="214"/>
    </row>
    <row r="31" spans="1:14" ht="12.75" customHeight="1">
      <c r="B31" s="7" t="s">
        <v>61</v>
      </c>
      <c r="D31" s="111">
        <v>16218724</v>
      </c>
      <c r="E31" s="50"/>
      <c r="F31" s="111">
        <v>0</v>
      </c>
      <c r="G31" s="111"/>
      <c r="H31" s="111">
        <f>3252+256</f>
        <v>3508</v>
      </c>
      <c r="I31" s="50"/>
      <c r="J31" s="111">
        <v>0</v>
      </c>
      <c r="L31" s="317"/>
      <c r="M31" s="89"/>
      <c r="N31" s="305">
        <f>SUM(D31:M31)</f>
        <v>16222232</v>
      </c>
    </row>
    <row r="32" spans="1:14" ht="12.75" customHeight="1">
      <c r="B32" s="7" t="s">
        <v>62</v>
      </c>
      <c r="D32" s="202">
        <v>-5590937</v>
      </c>
      <c r="E32" s="50"/>
      <c r="F32" s="202">
        <v>0</v>
      </c>
      <c r="G32" s="111"/>
      <c r="H32" s="202">
        <f>-3125-32</f>
        <v>-3157</v>
      </c>
      <c r="I32" s="50"/>
      <c r="J32" s="202">
        <v>0</v>
      </c>
      <c r="L32" s="317"/>
      <c r="M32" s="89"/>
      <c r="N32" s="311">
        <f>SUM(D32:M32)</f>
        <v>-5594094</v>
      </c>
    </row>
    <row r="33" spans="1:14" ht="12.75" customHeight="1">
      <c r="B33" s="42" t="s">
        <v>63</v>
      </c>
      <c r="D33" s="50">
        <f>SUM(D31:D32)</f>
        <v>10627787</v>
      </c>
      <c r="E33" s="50"/>
      <c r="F33" s="50">
        <f>SUM(F31:F32)</f>
        <v>0</v>
      </c>
      <c r="G33" s="50"/>
      <c r="H33" s="50">
        <f>SUM(H31:H32)</f>
        <v>351</v>
      </c>
      <c r="I33" s="50"/>
      <c r="J33" s="50">
        <f>SUM(J31:J32)</f>
        <v>0</v>
      </c>
      <c r="L33" s="36"/>
      <c r="N33" s="214">
        <f>+N31+N32</f>
        <v>10628138</v>
      </c>
    </row>
    <row r="34" spans="1:14" ht="12.75" customHeight="1">
      <c r="B34" s="7" t="s">
        <v>64</v>
      </c>
      <c r="D34" s="50">
        <v>812845</v>
      </c>
      <c r="E34" s="50"/>
      <c r="F34" s="50">
        <v>0</v>
      </c>
      <c r="G34" s="50"/>
      <c r="H34" s="50">
        <v>3462</v>
      </c>
      <c r="I34" s="50"/>
      <c r="J34" s="50">
        <f>SUM(J32:J33)</f>
        <v>0</v>
      </c>
      <c r="L34" s="317"/>
      <c r="M34" s="89"/>
      <c r="N34" s="305">
        <f>SUM(D34:M34)</f>
        <v>816307</v>
      </c>
    </row>
    <row r="35" spans="1:14" ht="12.75" customHeight="1">
      <c r="B35" s="7" t="s">
        <v>65</v>
      </c>
      <c r="D35" s="50">
        <v>117385</v>
      </c>
      <c r="E35" s="50"/>
      <c r="F35" s="50">
        <v>0</v>
      </c>
      <c r="G35" s="50"/>
      <c r="H35" s="50">
        <v>0</v>
      </c>
      <c r="I35" s="50"/>
      <c r="J35" s="50">
        <f>SUM(J33:J34)</f>
        <v>0</v>
      </c>
      <c r="L35" s="317"/>
      <c r="M35" s="89"/>
      <c r="N35" s="305">
        <f>SUM(D35:M35)</f>
        <v>117385</v>
      </c>
    </row>
    <row r="36" spans="1:14" ht="12.75" customHeight="1">
      <c r="B36" s="7" t="s">
        <v>66</v>
      </c>
      <c r="D36" s="49">
        <v>123820</v>
      </c>
      <c r="E36" s="50"/>
      <c r="F36" s="50">
        <v>0</v>
      </c>
      <c r="G36" s="50"/>
      <c r="H36" s="49">
        <v>155</v>
      </c>
      <c r="I36" s="50"/>
      <c r="J36" s="50">
        <f>SUM(J34:J35)</f>
        <v>0</v>
      </c>
      <c r="L36" s="317"/>
      <c r="M36" s="89"/>
      <c r="N36" s="305">
        <f>SUM(D36:M36)</f>
        <v>123975</v>
      </c>
    </row>
    <row r="37" spans="1:14" ht="12.75" customHeight="1">
      <c r="B37" s="7" t="s">
        <v>67</v>
      </c>
      <c r="D37" s="202">
        <v>123139</v>
      </c>
      <c r="E37" s="50"/>
      <c r="F37" s="50">
        <v>0</v>
      </c>
      <c r="G37" s="50"/>
      <c r="H37" s="202">
        <v>0</v>
      </c>
      <c r="I37" s="50"/>
      <c r="J37" s="50">
        <f>SUM(J35:J36)</f>
        <v>0</v>
      </c>
      <c r="L37" s="317"/>
      <c r="M37" s="89"/>
      <c r="N37" s="305">
        <f>SUM(D37:M37)</f>
        <v>123139</v>
      </c>
    </row>
    <row r="38" spans="1:14" ht="12.75" customHeight="1">
      <c r="B38" s="42" t="s">
        <v>68</v>
      </c>
      <c r="D38" s="318">
        <f>SUM(D33:D37)</f>
        <v>11804976</v>
      </c>
      <c r="E38" s="50"/>
      <c r="F38" s="318">
        <f>SUM(F33:F37)</f>
        <v>0</v>
      </c>
      <c r="G38" s="50"/>
      <c r="H38" s="318">
        <f>SUM(H33:H37)</f>
        <v>3968</v>
      </c>
      <c r="I38" s="50"/>
      <c r="J38" s="318">
        <f>SUM(J33:J37)</f>
        <v>0</v>
      </c>
      <c r="L38" s="213"/>
      <c r="M38" s="50"/>
      <c r="N38" s="319">
        <f>SUM(N33:N37)</f>
        <v>11808944</v>
      </c>
    </row>
    <row r="39" spans="1:14" ht="12.75" customHeight="1">
      <c r="B39" s="22"/>
      <c r="C39" s="22"/>
      <c r="D39" s="50"/>
      <c r="E39" s="214"/>
      <c r="F39" s="50"/>
      <c r="G39" s="50"/>
      <c r="H39" s="50"/>
      <c r="I39" s="214"/>
      <c r="J39" s="50"/>
      <c r="L39" s="36"/>
      <c r="N39" s="214"/>
    </row>
    <row r="40" spans="1:14" ht="12.75" customHeight="1">
      <c r="A40" s="37" t="s">
        <v>69</v>
      </c>
      <c r="C40" s="22"/>
      <c r="D40" s="50"/>
      <c r="E40" s="214"/>
      <c r="F40" s="50"/>
      <c r="G40" s="50"/>
      <c r="H40" s="50"/>
      <c r="I40" s="214"/>
      <c r="J40" s="50"/>
      <c r="L40" s="36"/>
      <c r="N40" s="214"/>
    </row>
    <row r="41" spans="1:14" ht="12.75" customHeight="1">
      <c r="B41" s="7" t="s">
        <v>70</v>
      </c>
      <c r="C41" s="65"/>
      <c r="D41" s="111">
        <v>1214146</v>
      </c>
      <c r="E41" s="322"/>
      <c r="F41" s="111">
        <v>0</v>
      </c>
      <c r="G41" s="111"/>
      <c r="H41" s="111">
        <v>0</v>
      </c>
      <c r="I41" s="322"/>
      <c r="J41" s="111">
        <v>0</v>
      </c>
      <c r="L41" s="323"/>
      <c r="M41" s="324"/>
      <c r="N41" s="305">
        <f>SUM(D41:M41)</f>
        <v>1214146</v>
      </c>
    </row>
    <row r="42" spans="1:14" ht="12.75" customHeight="1">
      <c r="B42" s="66" t="s">
        <v>71</v>
      </c>
      <c r="C42" s="65"/>
      <c r="D42" s="111">
        <v>0</v>
      </c>
      <c r="E42" s="322"/>
      <c r="F42" s="111">
        <v>0</v>
      </c>
      <c r="G42" s="111"/>
      <c r="H42" s="111">
        <v>41065</v>
      </c>
      <c r="I42" s="322"/>
      <c r="J42" s="111">
        <v>-41065</v>
      </c>
      <c r="K42" s="303" t="s">
        <v>27</v>
      </c>
      <c r="L42" s="323"/>
      <c r="M42" s="324"/>
      <c r="N42" s="305">
        <f>SUM(D42:M42)</f>
        <v>0</v>
      </c>
    </row>
    <row r="43" spans="1:14" ht="12.75" customHeight="1">
      <c r="B43" s="66" t="s">
        <v>72</v>
      </c>
      <c r="C43" s="65"/>
      <c r="D43" s="111">
        <v>182625</v>
      </c>
      <c r="E43" s="322"/>
      <c r="F43" s="111">
        <v>0</v>
      </c>
      <c r="G43" s="111"/>
      <c r="H43" s="111">
        <v>3372</v>
      </c>
      <c r="I43" s="322"/>
      <c r="J43" s="111">
        <v>0</v>
      </c>
      <c r="L43" s="323"/>
      <c r="M43" s="324"/>
      <c r="N43" s="305">
        <f>SUM(D43:M43)</f>
        <v>185997</v>
      </c>
    </row>
    <row r="44" spans="1:14" ht="12.75" customHeight="1">
      <c r="B44" s="7" t="s">
        <v>73</v>
      </c>
      <c r="C44" s="65"/>
      <c r="D44" s="202">
        <v>127923</v>
      </c>
      <c r="E44" s="322"/>
      <c r="F44" s="202">
        <v>-1</v>
      </c>
      <c r="G44" s="111"/>
      <c r="H44" s="202">
        <f>26632+7</f>
        <v>26639</v>
      </c>
      <c r="I44" s="322"/>
      <c r="J44" s="202">
        <f>-25725-1</f>
        <v>-25726</v>
      </c>
      <c r="K44" s="303" t="s">
        <v>27</v>
      </c>
      <c r="L44" s="317"/>
      <c r="M44" s="324"/>
      <c r="N44" s="305">
        <f>SUM(D44:M44)</f>
        <v>128835</v>
      </c>
    </row>
    <row r="45" spans="1:14" ht="12.75" customHeight="1">
      <c r="B45" s="42" t="s">
        <v>74</v>
      </c>
      <c r="D45" s="318">
        <f>SUM(D41:D44)</f>
        <v>1524694</v>
      </c>
      <c r="E45" s="50"/>
      <c r="F45" s="318">
        <f>SUM(F41:F44)</f>
        <v>-1</v>
      </c>
      <c r="G45" s="50"/>
      <c r="H45" s="318">
        <f>SUM(H41:H44)</f>
        <v>71076</v>
      </c>
      <c r="I45" s="50"/>
      <c r="J45" s="318">
        <f>SUM(J41:J44)</f>
        <v>-66791</v>
      </c>
      <c r="L45" s="213"/>
      <c r="M45" s="50"/>
      <c r="N45" s="319">
        <f>SUM(N41:N44)</f>
        <v>1528978</v>
      </c>
    </row>
    <row r="46" spans="1:14" ht="12.75" customHeight="1">
      <c r="D46" s="50"/>
      <c r="E46" s="50"/>
      <c r="F46" s="50"/>
      <c r="G46" s="50"/>
      <c r="H46" s="50"/>
      <c r="I46" s="50"/>
      <c r="J46" s="50"/>
      <c r="L46" s="36"/>
      <c r="N46" s="214"/>
    </row>
    <row r="47" spans="1:14" ht="12.75" customHeight="1" thickBot="1">
      <c r="A47" s="37" t="s">
        <v>75</v>
      </c>
      <c r="B47" s="22"/>
      <c r="C47" s="22"/>
      <c r="D47" s="325">
        <f>D45+D38+D28+D22</f>
        <v>14982182</v>
      </c>
      <c r="E47" s="326"/>
      <c r="F47" s="325">
        <f>F45+F38+F28+F22</f>
        <v>9351</v>
      </c>
      <c r="G47" s="326"/>
      <c r="H47" s="325">
        <f>H45+H38+H28+H22</f>
        <v>5026180</v>
      </c>
      <c r="I47" s="326"/>
      <c r="J47" s="325">
        <f>J45+J38+J28+J22</f>
        <v>-4989455</v>
      </c>
      <c r="L47" s="315"/>
      <c r="M47" s="316"/>
      <c r="N47" s="327">
        <f>+N45+N38+N28+N22</f>
        <v>15028258</v>
      </c>
    </row>
    <row r="48" spans="1:14" ht="12.75" customHeight="1" thickTop="1">
      <c r="A48" s="37"/>
      <c r="B48" s="22"/>
      <c r="C48" s="22"/>
      <c r="D48" s="68"/>
      <c r="E48" s="22"/>
      <c r="F48" s="69"/>
      <c r="G48" s="69"/>
      <c r="H48" s="69"/>
      <c r="I48" s="22"/>
      <c r="J48" s="69"/>
      <c r="N48" s="69"/>
    </row>
    <row r="49" spans="1:14" ht="12.75" customHeight="1">
      <c r="A49" s="37" t="s">
        <v>34</v>
      </c>
      <c r="B49" s="22"/>
      <c r="C49" s="22"/>
      <c r="D49" s="68"/>
      <c r="E49" s="22"/>
      <c r="F49" s="69"/>
      <c r="G49" s="69"/>
      <c r="H49" s="69"/>
      <c r="J49" s="69"/>
      <c r="N49" s="69"/>
    </row>
    <row r="50" spans="1:14" ht="6.75" customHeight="1">
      <c r="B50" s="22"/>
      <c r="C50" s="22"/>
      <c r="D50" s="68"/>
      <c r="E50" s="22"/>
      <c r="F50" s="69"/>
      <c r="G50" s="69"/>
      <c r="H50" s="69"/>
      <c r="J50" s="69" t="s">
        <v>76</v>
      </c>
      <c r="N50" s="69"/>
    </row>
    <row r="51" spans="1:14">
      <c r="A51" s="53" t="s">
        <v>35</v>
      </c>
      <c r="B51" s="887" t="s">
        <v>77</v>
      </c>
      <c r="C51" s="887"/>
      <c r="D51" s="887"/>
      <c r="E51" s="887"/>
      <c r="F51" s="70"/>
      <c r="G51" s="70"/>
    </row>
    <row r="52" spans="1:14">
      <c r="A52" s="54" t="s">
        <v>78</v>
      </c>
      <c r="B52" s="54" t="s">
        <v>38</v>
      </c>
      <c r="C52" s="57"/>
      <c r="D52" s="57"/>
      <c r="E52" s="57"/>
      <c r="F52" s="50"/>
      <c r="G52" s="50"/>
    </row>
    <row r="53" spans="1:14">
      <c r="A53" s="54" t="s">
        <v>79</v>
      </c>
      <c r="B53" s="54" t="s">
        <v>80</v>
      </c>
      <c r="C53" s="57"/>
      <c r="D53" s="57"/>
      <c r="E53" s="57"/>
      <c r="F53" s="50"/>
      <c r="G53" s="50"/>
    </row>
    <row r="54" spans="1:14">
      <c r="D54" s="7"/>
      <c r="F54" s="50"/>
      <c r="G54" s="50"/>
    </row>
    <row r="55" spans="1:14">
      <c r="A55" s="53"/>
      <c r="B55" s="71"/>
    </row>
    <row r="56" spans="1:14">
      <c r="A56" s="54"/>
      <c r="B56" s="72"/>
      <c r="D56" s="7"/>
      <c r="F56" s="73"/>
      <c r="G56" s="73"/>
    </row>
    <row r="57" spans="1:14">
      <c r="A57" s="54"/>
      <c r="B57" s="72"/>
      <c r="D57" s="7"/>
      <c r="F57" s="73"/>
      <c r="G57" s="73"/>
    </row>
    <row r="58" spans="1:14">
      <c r="D58" s="51"/>
      <c r="E58" s="51"/>
      <c r="F58" s="51"/>
      <c r="G58" s="51"/>
      <c r="H58" s="51"/>
      <c r="I58" s="51"/>
      <c r="J58" s="51"/>
      <c r="L58" s="51"/>
      <c r="M58" s="51"/>
      <c r="N58" s="74"/>
    </row>
    <row r="59" spans="1:14">
      <c r="D59" s="7"/>
      <c r="F59" s="75"/>
      <c r="G59" s="75"/>
    </row>
    <row r="60" spans="1:14">
      <c r="B60" s="22"/>
      <c r="C60" s="22"/>
      <c r="D60" s="22"/>
      <c r="E60" s="22"/>
      <c r="F60" s="76"/>
      <c r="G60" s="76"/>
    </row>
    <row r="61" spans="1:14">
      <c r="D61" s="7"/>
      <c r="F61" s="50"/>
      <c r="G61" s="50"/>
    </row>
    <row r="62" spans="1:14">
      <c r="D62" s="7"/>
      <c r="F62" s="50"/>
      <c r="G62" s="50"/>
    </row>
    <row r="63" spans="1:14">
      <c r="D63" s="7"/>
      <c r="F63" s="50"/>
      <c r="G63" s="50"/>
    </row>
    <row r="64" spans="1:14">
      <c r="D64" s="7"/>
      <c r="F64" s="50"/>
      <c r="G64" s="50"/>
    </row>
    <row r="65" spans="4:7">
      <c r="D65" s="7"/>
      <c r="F65" s="50"/>
      <c r="G65" s="50"/>
    </row>
    <row r="66" spans="4:7">
      <c r="D66" s="7"/>
      <c r="F66" s="50"/>
      <c r="G66" s="50"/>
    </row>
    <row r="67" spans="4:7">
      <c r="D67" s="7"/>
      <c r="F67" s="50"/>
      <c r="G67" s="50"/>
    </row>
    <row r="68" spans="4:7">
      <c r="D68" s="7"/>
      <c r="F68" s="50"/>
      <c r="G68" s="50"/>
    </row>
    <row r="69" spans="4:7">
      <c r="D69" s="7"/>
      <c r="F69" s="50"/>
      <c r="G69" s="50"/>
    </row>
    <row r="70" spans="4:7">
      <c r="D70" s="7"/>
      <c r="F70" s="50"/>
      <c r="G70" s="50"/>
    </row>
    <row r="71" spans="4:7">
      <c r="D71" s="7"/>
      <c r="F71" s="50"/>
      <c r="G71" s="50"/>
    </row>
    <row r="72" spans="4:7">
      <c r="D72" s="7"/>
      <c r="F72" s="50"/>
      <c r="G72" s="50"/>
    </row>
    <row r="73" spans="4:7">
      <c r="D73" s="7"/>
      <c r="F73" s="50"/>
      <c r="G73" s="50"/>
    </row>
    <row r="74" spans="4:7">
      <c r="D74" s="7"/>
      <c r="F74" s="50"/>
      <c r="G74" s="50"/>
    </row>
    <row r="75" spans="4:7">
      <c r="D75" s="7"/>
      <c r="F75" s="50"/>
      <c r="G75" s="50"/>
    </row>
    <row r="76" spans="4:7">
      <c r="D76" s="7"/>
      <c r="F76" s="50"/>
      <c r="G76" s="50"/>
    </row>
    <row r="77" spans="4:7">
      <c r="D77" s="7"/>
      <c r="F77" s="50"/>
      <c r="G77" s="50"/>
    </row>
    <row r="78" spans="4:7">
      <c r="D78" s="7"/>
      <c r="F78" s="50"/>
      <c r="G78" s="50"/>
    </row>
    <row r="79" spans="4:7">
      <c r="D79" s="7"/>
      <c r="F79" s="50"/>
      <c r="G79" s="50"/>
    </row>
    <row r="80" spans="4:7">
      <c r="D80" s="7"/>
      <c r="F80" s="50"/>
      <c r="G80" s="50"/>
    </row>
    <row r="81" spans="4:7">
      <c r="D81" s="7"/>
      <c r="F81" s="50"/>
      <c r="G81" s="50"/>
    </row>
    <row r="82" spans="4:7">
      <c r="D82" s="7"/>
      <c r="F82" s="50"/>
      <c r="G82" s="50"/>
    </row>
    <row r="83" spans="4:7">
      <c r="D83" s="7"/>
      <c r="F83" s="50"/>
      <c r="G83" s="50"/>
    </row>
    <row r="84" spans="4:7">
      <c r="D84" s="7"/>
      <c r="F84" s="50"/>
      <c r="G84" s="50"/>
    </row>
    <row r="85" spans="4:7">
      <c r="D85" s="7"/>
      <c r="F85" s="50"/>
      <c r="G85" s="50"/>
    </row>
    <row r="86" spans="4:7">
      <c r="D86" s="7"/>
      <c r="F86" s="50"/>
      <c r="G86" s="50"/>
    </row>
    <row r="87" spans="4:7">
      <c r="D87" s="7"/>
      <c r="F87" s="50"/>
      <c r="G87" s="50"/>
    </row>
    <row r="88" spans="4:7">
      <c r="D88" s="7"/>
      <c r="F88" s="50"/>
      <c r="G88" s="50"/>
    </row>
    <row r="89" spans="4:7">
      <c r="D89" s="7"/>
      <c r="F89" s="50"/>
      <c r="G89" s="50"/>
    </row>
    <row r="90" spans="4:7">
      <c r="D90" s="7"/>
      <c r="F90" s="50"/>
      <c r="G90" s="50"/>
    </row>
    <row r="91" spans="4:7">
      <c r="D91" s="7"/>
      <c r="F91" s="50"/>
      <c r="G91" s="50"/>
    </row>
    <row r="92" spans="4:7">
      <c r="D92" s="7"/>
      <c r="F92" s="50"/>
      <c r="G92" s="50"/>
    </row>
    <row r="93" spans="4:7">
      <c r="D93" s="7"/>
      <c r="F93" s="50"/>
      <c r="G93" s="50"/>
    </row>
    <row r="94" spans="4:7">
      <c r="D94" s="7"/>
      <c r="F94" s="50"/>
      <c r="G94" s="50"/>
    </row>
    <row r="95" spans="4:7">
      <c r="D95" s="7"/>
      <c r="F95" s="50"/>
      <c r="G95" s="50"/>
    </row>
    <row r="96" spans="4:7">
      <c r="D96" s="7"/>
      <c r="F96" s="50"/>
      <c r="G96" s="50"/>
    </row>
    <row r="97" spans="4:7">
      <c r="D97" s="7"/>
      <c r="F97" s="50"/>
      <c r="G97" s="50"/>
    </row>
    <row r="98" spans="4:7">
      <c r="D98" s="7"/>
      <c r="F98" s="50"/>
      <c r="G98" s="50"/>
    </row>
    <row r="99" spans="4:7">
      <c r="D99" s="7"/>
      <c r="F99" s="50"/>
      <c r="G99" s="50"/>
    </row>
    <row r="100" spans="4:7">
      <c r="D100" s="7"/>
      <c r="F100" s="50"/>
      <c r="G100" s="50"/>
    </row>
    <row r="101" spans="4:7">
      <c r="D101" s="7"/>
      <c r="F101" s="50"/>
      <c r="G101" s="50"/>
    </row>
    <row r="102" spans="4:7">
      <c r="D102" s="7"/>
      <c r="F102" s="50"/>
      <c r="G102" s="50"/>
    </row>
    <row r="103" spans="4:7">
      <c r="D103" s="7"/>
      <c r="F103" s="50"/>
      <c r="G103" s="50"/>
    </row>
    <row r="104" spans="4:7">
      <c r="D104" s="7"/>
      <c r="F104" s="50"/>
      <c r="G104" s="50"/>
    </row>
    <row r="105" spans="4:7">
      <c r="D105" s="7"/>
      <c r="F105" s="50"/>
      <c r="G105" s="50"/>
    </row>
    <row r="106" spans="4:7">
      <c r="D106" s="7"/>
      <c r="F106" s="50"/>
      <c r="G106" s="50"/>
    </row>
    <row r="107" spans="4:7">
      <c r="D107" s="7"/>
      <c r="F107" s="50"/>
      <c r="G107" s="50"/>
    </row>
    <row r="108" spans="4:7">
      <c r="D108" s="7"/>
      <c r="F108" s="50"/>
      <c r="G108" s="50"/>
    </row>
    <row r="109" spans="4:7">
      <c r="D109" s="7"/>
      <c r="F109" s="50"/>
      <c r="G109" s="50"/>
    </row>
    <row r="110" spans="4:7">
      <c r="D110" s="7"/>
      <c r="F110" s="50"/>
      <c r="G110" s="50"/>
    </row>
    <row r="111" spans="4:7">
      <c r="D111" s="7"/>
      <c r="F111" s="50"/>
      <c r="G111" s="50"/>
    </row>
    <row r="112" spans="4:7">
      <c r="D112" s="7"/>
      <c r="F112" s="50"/>
      <c r="G112" s="50"/>
    </row>
    <row r="113" spans="4:7">
      <c r="D113" s="7"/>
      <c r="F113" s="50"/>
      <c r="G113" s="50"/>
    </row>
    <row r="114" spans="4:7">
      <c r="D114" s="7"/>
      <c r="F114" s="50"/>
      <c r="G114" s="50"/>
    </row>
    <row r="115" spans="4:7">
      <c r="D115" s="7"/>
      <c r="F115" s="50"/>
      <c r="G115" s="50"/>
    </row>
    <row r="116" spans="4:7">
      <c r="D116" s="7"/>
      <c r="F116" s="50"/>
      <c r="G116" s="50"/>
    </row>
    <row r="117" spans="4:7">
      <c r="D117" s="7"/>
      <c r="F117" s="50"/>
      <c r="G117" s="50"/>
    </row>
    <row r="118" spans="4:7">
      <c r="D118" s="7"/>
      <c r="F118" s="50"/>
      <c r="G118" s="50"/>
    </row>
    <row r="119" spans="4:7">
      <c r="D119" s="7"/>
      <c r="F119" s="50"/>
      <c r="G119" s="50"/>
    </row>
    <row r="120" spans="4:7">
      <c r="D120" s="7"/>
      <c r="F120" s="50"/>
      <c r="G120" s="50"/>
    </row>
    <row r="121" spans="4:7">
      <c r="D121" s="7"/>
      <c r="F121" s="50"/>
      <c r="G121" s="50"/>
    </row>
    <row r="122" spans="4:7">
      <c r="D122" s="7"/>
      <c r="F122" s="50"/>
      <c r="G122" s="50"/>
    </row>
    <row r="123" spans="4:7">
      <c r="D123" s="7"/>
      <c r="F123" s="50"/>
      <c r="G123" s="50"/>
    </row>
    <row r="124" spans="4:7">
      <c r="D124" s="7"/>
      <c r="F124" s="50"/>
      <c r="G124" s="50"/>
    </row>
    <row r="125" spans="4:7">
      <c r="D125" s="7"/>
      <c r="F125" s="50"/>
      <c r="G125" s="50"/>
    </row>
    <row r="126" spans="4:7">
      <c r="D126" s="7"/>
      <c r="F126" s="50"/>
      <c r="G126" s="50"/>
    </row>
    <row r="127" spans="4:7">
      <c r="D127" s="7"/>
      <c r="F127" s="50"/>
      <c r="G127" s="50"/>
    </row>
    <row r="128" spans="4:7">
      <c r="D128" s="7"/>
      <c r="F128" s="50"/>
      <c r="G128" s="50"/>
    </row>
    <row r="129" spans="4:7">
      <c r="D129" s="7"/>
      <c r="F129" s="50"/>
      <c r="G129" s="50"/>
    </row>
    <row r="130" spans="4:7">
      <c r="D130" s="7"/>
      <c r="F130" s="50"/>
      <c r="G130" s="50"/>
    </row>
    <row r="131" spans="4:7">
      <c r="D131" s="7"/>
      <c r="F131" s="50"/>
      <c r="G131" s="50"/>
    </row>
    <row r="132" spans="4:7">
      <c r="D132" s="7"/>
      <c r="F132" s="50"/>
      <c r="G132" s="50"/>
    </row>
    <row r="133" spans="4:7">
      <c r="D133" s="7"/>
      <c r="F133" s="50"/>
      <c r="G133" s="50"/>
    </row>
    <row r="134" spans="4:7">
      <c r="D134" s="7"/>
      <c r="F134" s="50"/>
      <c r="G134" s="50"/>
    </row>
    <row r="135" spans="4:7">
      <c r="D135" s="7"/>
      <c r="F135" s="50"/>
      <c r="G135" s="50"/>
    </row>
    <row r="136" spans="4:7">
      <c r="D136" s="7"/>
      <c r="F136" s="50"/>
      <c r="G136" s="50"/>
    </row>
    <row r="137" spans="4:7">
      <c r="D137" s="7"/>
      <c r="F137" s="50"/>
      <c r="G137" s="50"/>
    </row>
    <row r="138" spans="4:7">
      <c r="D138" s="7"/>
      <c r="F138" s="50"/>
      <c r="G138" s="50"/>
    </row>
    <row r="139" spans="4:7">
      <c r="D139" s="7"/>
      <c r="F139" s="50"/>
      <c r="G139" s="50"/>
    </row>
    <row r="140" spans="4:7">
      <c r="D140" s="7"/>
      <c r="F140" s="50"/>
      <c r="G140" s="50"/>
    </row>
    <row r="141" spans="4:7">
      <c r="D141" s="7"/>
      <c r="F141" s="50"/>
      <c r="G141" s="50"/>
    </row>
    <row r="142" spans="4:7">
      <c r="D142" s="7"/>
      <c r="F142" s="50"/>
      <c r="G142" s="50"/>
    </row>
    <row r="143" spans="4:7">
      <c r="D143" s="7"/>
      <c r="F143" s="50"/>
      <c r="G143" s="50"/>
    </row>
    <row r="144" spans="4:7">
      <c r="D144" s="7"/>
      <c r="F144" s="50"/>
      <c r="G144" s="50"/>
    </row>
    <row r="145" spans="4:7">
      <c r="D145" s="7"/>
      <c r="F145" s="50"/>
      <c r="G145" s="50"/>
    </row>
    <row r="146" spans="4:7">
      <c r="D146" s="7"/>
      <c r="F146" s="50"/>
      <c r="G146" s="50"/>
    </row>
    <row r="147" spans="4:7">
      <c r="D147" s="7"/>
      <c r="F147" s="50"/>
      <c r="G147" s="50"/>
    </row>
    <row r="148" spans="4:7">
      <c r="D148" s="7"/>
      <c r="F148" s="50"/>
      <c r="G148" s="50"/>
    </row>
    <row r="149" spans="4:7">
      <c r="D149" s="7"/>
      <c r="F149" s="50"/>
      <c r="G149" s="50"/>
    </row>
    <row r="150" spans="4:7">
      <c r="D150" s="7"/>
      <c r="F150" s="50"/>
      <c r="G150" s="50"/>
    </row>
    <row r="151" spans="4:7">
      <c r="D151" s="7"/>
      <c r="F151" s="50"/>
      <c r="G151" s="50"/>
    </row>
    <row r="152" spans="4:7">
      <c r="D152" s="7"/>
      <c r="F152" s="50"/>
      <c r="G152" s="50"/>
    </row>
    <row r="153" spans="4:7">
      <c r="D153" s="7"/>
      <c r="F153" s="50"/>
      <c r="G153" s="50"/>
    </row>
    <row r="154" spans="4:7">
      <c r="D154" s="7"/>
      <c r="F154" s="50"/>
      <c r="G154" s="50"/>
    </row>
    <row r="155" spans="4:7">
      <c r="D155" s="7"/>
      <c r="F155" s="50"/>
      <c r="G155" s="50"/>
    </row>
    <row r="156" spans="4:7">
      <c r="D156" s="7"/>
      <c r="F156" s="50"/>
      <c r="G156" s="50"/>
    </row>
    <row r="157" spans="4:7">
      <c r="D157" s="7"/>
      <c r="F157" s="50"/>
      <c r="G157" s="50"/>
    </row>
    <row r="158" spans="4:7">
      <c r="D158" s="7"/>
      <c r="F158" s="50"/>
      <c r="G158" s="50"/>
    </row>
    <row r="159" spans="4:7">
      <c r="D159" s="7"/>
      <c r="F159" s="50"/>
      <c r="G159" s="50"/>
    </row>
    <row r="160" spans="4:7">
      <c r="D160" s="7"/>
      <c r="F160" s="50"/>
      <c r="G160" s="50"/>
    </row>
    <row r="161" spans="4:7">
      <c r="D161" s="7"/>
      <c r="F161" s="50"/>
      <c r="G161" s="50"/>
    </row>
    <row r="162" spans="4:7">
      <c r="D162" s="7"/>
      <c r="F162" s="50"/>
      <c r="G162" s="50"/>
    </row>
    <row r="163" spans="4:7">
      <c r="D163" s="7"/>
      <c r="F163" s="50"/>
      <c r="G163" s="50"/>
    </row>
    <row r="164" spans="4:7">
      <c r="D164" s="7"/>
      <c r="F164" s="50"/>
      <c r="G164" s="50"/>
    </row>
    <row r="165" spans="4:7">
      <c r="D165" s="7"/>
      <c r="F165" s="50"/>
      <c r="G165" s="50"/>
    </row>
    <row r="166" spans="4:7">
      <c r="D166" s="7"/>
      <c r="F166" s="50"/>
      <c r="G166" s="50"/>
    </row>
    <row r="167" spans="4:7">
      <c r="D167" s="7"/>
      <c r="F167" s="50"/>
      <c r="G167" s="50"/>
    </row>
    <row r="168" spans="4:7">
      <c r="D168" s="7"/>
      <c r="F168" s="50"/>
      <c r="G168" s="50"/>
    </row>
    <row r="169" spans="4:7">
      <c r="D169" s="7"/>
      <c r="F169" s="50"/>
      <c r="G169" s="50"/>
    </row>
    <row r="170" spans="4:7">
      <c r="D170" s="7"/>
      <c r="F170" s="50"/>
      <c r="G170" s="50"/>
    </row>
    <row r="171" spans="4:7">
      <c r="D171" s="7"/>
      <c r="F171" s="50"/>
      <c r="G171" s="50"/>
    </row>
    <row r="172" spans="4:7">
      <c r="D172" s="7"/>
      <c r="F172" s="50"/>
      <c r="G172" s="50"/>
    </row>
    <row r="173" spans="4:7">
      <c r="D173" s="7"/>
      <c r="F173" s="50"/>
      <c r="G173" s="50"/>
    </row>
    <row r="174" spans="4:7">
      <c r="D174" s="7"/>
      <c r="F174" s="50"/>
      <c r="G174" s="50"/>
    </row>
    <row r="175" spans="4:7">
      <c r="D175" s="7"/>
      <c r="F175" s="50"/>
      <c r="G175" s="50"/>
    </row>
    <row r="176" spans="4:7">
      <c r="D176" s="7"/>
      <c r="F176" s="50"/>
      <c r="G176" s="50"/>
    </row>
    <row r="177" spans="4:7">
      <c r="D177" s="7"/>
      <c r="F177" s="50"/>
      <c r="G177" s="50"/>
    </row>
    <row r="178" spans="4:7">
      <c r="D178" s="7"/>
      <c r="F178" s="50"/>
      <c r="G178" s="50"/>
    </row>
    <row r="179" spans="4:7">
      <c r="D179" s="7"/>
      <c r="F179" s="50"/>
      <c r="G179" s="50"/>
    </row>
    <row r="180" spans="4:7">
      <c r="D180" s="7"/>
      <c r="F180" s="50"/>
      <c r="G180" s="50"/>
    </row>
    <row r="181" spans="4:7">
      <c r="D181" s="7"/>
      <c r="F181" s="50"/>
      <c r="G181" s="50"/>
    </row>
    <row r="182" spans="4:7">
      <c r="D182" s="7"/>
      <c r="F182" s="50"/>
      <c r="G182" s="50"/>
    </row>
    <row r="183" spans="4:7">
      <c r="D183" s="7"/>
      <c r="F183" s="50"/>
      <c r="G183" s="50"/>
    </row>
    <row r="184" spans="4:7">
      <c r="D184" s="7"/>
      <c r="F184" s="50"/>
      <c r="G184" s="50"/>
    </row>
    <row r="185" spans="4:7">
      <c r="D185" s="7"/>
      <c r="F185" s="50"/>
      <c r="G185" s="50"/>
    </row>
    <row r="186" spans="4:7">
      <c r="D186" s="7"/>
      <c r="F186" s="50"/>
      <c r="G186" s="50"/>
    </row>
    <row r="187" spans="4:7">
      <c r="D187" s="7"/>
      <c r="F187" s="50"/>
      <c r="G187" s="50"/>
    </row>
    <row r="188" spans="4:7">
      <c r="D188" s="7"/>
      <c r="F188" s="50"/>
      <c r="G188" s="50"/>
    </row>
    <row r="189" spans="4:7">
      <c r="D189" s="7"/>
      <c r="F189" s="50"/>
      <c r="G189" s="50"/>
    </row>
    <row r="190" spans="4:7">
      <c r="D190" s="7"/>
      <c r="F190" s="50"/>
      <c r="G190" s="50"/>
    </row>
    <row r="191" spans="4:7">
      <c r="D191" s="7"/>
      <c r="F191" s="50"/>
      <c r="G191" s="50"/>
    </row>
    <row r="192" spans="4:7">
      <c r="D192" s="7"/>
      <c r="F192" s="50"/>
      <c r="G192" s="50"/>
    </row>
    <row r="193" spans="4:7">
      <c r="D193" s="7"/>
      <c r="F193" s="50"/>
      <c r="G193" s="50"/>
    </row>
    <row r="194" spans="4:7">
      <c r="D194" s="7"/>
      <c r="F194" s="50"/>
      <c r="G194" s="50"/>
    </row>
    <row r="195" spans="4:7">
      <c r="D195" s="7"/>
      <c r="F195" s="50"/>
      <c r="G195" s="50"/>
    </row>
    <row r="196" spans="4:7">
      <c r="D196" s="7"/>
      <c r="F196" s="50"/>
      <c r="G196" s="50"/>
    </row>
    <row r="197" spans="4:7">
      <c r="D197" s="7"/>
      <c r="F197" s="50"/>
      <c r="G197" s="50"/>
    </row>
    <row r="198" spans="4:7">
      <c r="D198" s="7"/>
      <c r="F198" s="50"/>
      <c r="G198" s="50"/>
    </row>
    <row r="199" spans="4:7">
      <c r="D199" s="7"/>
      <c r="F199" s="50"/>
      <c r="G199" s="50"/>
    </row>
    <row r="200" spans="4:7">
      <c r="D200" s="7"/>
      <c r="F200" s="50"/>
      <c r="G200" s="50"/>
    </row>
    <row r="201" spans="4:7">
      <c r="D201" s="7"/>
      <c r="F201" s="50"/>
      <c r="G201" s="50"/>
    </row>
    <row r="202" spans="4:7">
      <c r="D202" s="7"/>
      <c r="F202" s="50"/>
      <c r="G202" s="50"/>
    </row>
    <row r="203" spans="4:7">
      <c r="D203" s="7"/>
      <c r="F203" s="50"/>
      <c r="G203" s="50"/>
    </row>
    <row r="204" spans="4:7">
      <c r="D204" s="7"/>
      <c r="F204" s="50"/>
      <c r="G204" s="50"/>
    </row>
    <row r="205" spans="4:7">
      <c r="D205" s="7"/>
      <c r="F205" s="50"/>
      <c r="G205" s="50"/>
    </row>
    <row r="206" spans="4:7">
      <c r="D206" s="7"/>
      <c r="F206" s="50"/>
      <c r="G206" s="50"/>
    </row>
    <row r="207" spans="4:7">
      <c r="D207" s="7"/>
      <c r="F207" s="50"/>
      <c r="G207" s="50"/>
    </row>
    <row r="208" spans="4:7">
      <c r="D208" s="7"/>
      <c r="F208" s="50"/>
      <c r="G208" s="50"/>
    </row>
    <row r="209" spans="4:7">
      <c r="D209" s="7"/>
      <c r="F209" s="50"/>
      <c r="G209" s="50"/>
    </row>
    <row r="210" spans="4:7">
      <c r="D210" s="7"/>
      <c r="F210" s="50"/>
      <c r="G210" s="50"/>
    </row>
    <row r="211" spans="4:7">
      <c r="D211" s="7"/>
      <c r="F211" s="50"/>
      <c r="G211" s="50"/>
    </row>
    <row r="212" spans="4:7">
      <c r="D212" s="7"/>
      <c r="F212" s="50"/>
      <c r="G212" s="50"/>
    </row>
    <row r="213" spans="4:7">
      <c r="D213" s="7"/>
      <c r="F213" s="50"/>
      <c r="G213" s="50"/>
    </row>
    <row r="214" spans="4:7">
      <c r="D214" s="7"/>
      <c r="F214" s="50"/>
      <c r="G214" s="50"/>
    </row>
    <row r="215" spans="4:7">
      <c r="D215" s="7"/>
      <c r="F215" s="50"/>
      <c r="G215" s="50"/>
    </row>
    <row r="216" spans="4:7">
      <c r="D216" s="7"/>
      <c r="F216" s="50"/>
      <c r="G216" s="50"/>
    </row>
    <row r="217" spans="4:7">
      <c r="D217" s="7"/>
      <c r="F217" s="50"/>
      <c r="G217" s="50"/>
    </row>
    <row r="218" spans="4:7">
      <c r="D218" s="7"/>
      <c r="F218" s="50"/>
      <c r="G218" s="50"/>
    </row>
    <row r="219" spans="4:7">
      <c r="D219" s="7"/>
      <c r="F219" s="50"/>
      <c r="G219" s="50"/>
    </row>
    <row r="220" spans="4:7">
      <c r="D220" s="7"/>
      <c r="F220" s="50"/>
      <c r="G220" s="50"/>
    </row>
    <row r="221" spans="4:7">
      <c r="D221" s="7"/>
      <c r="F221" s="50"/>
      <c r="G221" s="50"/>
    </row>
    <row r="222" spans="4:7">
      <c r="D222" s="7"/>
      <c r="F222" s="50"/>
      <c r="G222" s="50"/>
    </row>
    <row r="223" spans="4:7">
      <c r="D223" s="7"/>
      <c r="F223" s="50"/>
      <c r="G223" s="50"/>
    </row>
    <row r="224" spans="4:7">
      <c r="D224" s="7"/>
      <c r="F224" s="50"/>
      <c r="G224" s="50"/>
    </row>
    <row r="225" spans="4:7">
      <c r="D225" s="7"/>
      <c r="F225" s="50"/>
      <c r="G225" s="50"/>
    </row>
    <row r="226" spans="4:7">
      <c r="D226" s="7"/>
      <c r="F226" s="50"/>
      <c r="G226" s="50"/>
    </row>
    <row r="227" spans="4:7">
      <c r="D227" s="7"/>
      <c r="F227" s="50"/>
      <c r="G227" s="50"/>
    </row>
    <row r="228" spans="4:7">
      <c r="D228" s="7"/>
      <c r="F228" s="50"/>
      <c r="G228" s="50"/>
    </row>
    <row r="229" spans="4:7">
      <c r="D229" s="7"/>
      <c r="F229" s="50"/>
      <c r="G229" s="50"/>
    </row>
    <row r="230" spans="4:7">
      <c r="D230" s="7"/>
      <c r="F230" s="50"/>
      <c r="G230" s="50"/>
    </row>
    <row r="231" spans="4:7">
      <c r="D231" s="7"/>
      <c r="F231" s="50"/>
      <c r="G231" s="50"/>
    </row>
    <row r="232" spans="4:7">
      <c r="D232" s="7"/>
      <c r="F232" s="50"/>
      <c r="G232" s="50"/>
    </row>
    <row r="233" spans="4:7">
      <c r="D233" s="7"/>
      <c r="F233" s="50"/>
      <c r="G233" s="50"/>
    </row>
    <row r="234" spans="4:7">
      <c r="D234" s="7"/>
      <c r="F234" s="50"/>
      <c r="G234" s="50"/>
    </row>
    <row r="235" spans="4:7">
      <c r="D235" s="7"/>
      <c r="F235" s="50"/>
      <c r="G235" s="50"/>
    </row>
    <row r="236" spans="4:7">
      <c r="D236" s="7"/>
      <c r="F236" s="50"/>
      <c r="G236" s="50"/>
    </row>
    <row r="237" spans="4:7">
      <c r="D237" s="7"/>
      <c r="F237" s="50"/>
      <c r="G237" s="50"/>
    </row>
    <row r="238" spans="4:7">
      <c r="D238" s="7"/>
      <c r="F238" s="50"/>
      <c r="G238" s="50"/>
    </row>
    <row r="239" spans="4:7">
      <c r="D239" s="7"/>
      <c r="F239" s="50"/>
      <c r="G239" s="50"/>
    </row>
    <row r="240" spans="4:7">
      <c r="D240" s="7"/>
      <c r="F240" s="50"/>
      <c r="G240" s="50"/>
    </row>
    <row r="241" spans="4:7">
      <c r="D241" s="7"/>
      <c r="F241" s="50"/>
      <c r="G241" s="50"/>
    </row>
    <row r="242" spans="4:7">
      <c r="D242" s="7"/>
      <c r="F242" s="50"/>
      <c r="G242" s="50"/>
    </row>
    <row r="243" spans="4:7">
      <c r="D243" s="7"/>
      <c r="F243" s="50"/>
      <c r="G243" s="50"/>
    </row>
    <row r="244" spans="4:7">
      <c r="D244" s="7"/>
      <c r="F244" s="50"/>
      <c r="G244" s="50"/>
    </row>
    <row r="245" spans="4:7">
      <c r="D245" s="7"/>
      <c r="F245" s="50"/>
      <c r="G245" s="50"/>
    </row>
    <row r="246" spans="4:7">
      <c r="D246" s="7"/>
      <c r="F246" s="50"/>
      <c r="G246" s="50"/>
    </row>
    <row r="247" spans="4:7">
      <c r="D247" s="7"/>
      <c r="F247" s="50"/>
      <c r="G247" s="50"/>
    </row>
    <row r="248" spans="4:7">
      <c r="D248" s="7"/>
      <c r="F248" s="50"/>
      <c r="G248" s="50"/>
    </row>
    <row r="249" spans="4:7">
      <c r="D249" s="7"/>
      <c r="F249" s="50"/>
      <c r="G249" s="50"/>
    </row>
    <row r="250" spans="4:7">
      <c r="D250" s="7"/>
      <c r="F250" s="50"/>
      <c r="G250" s="50"/>
    </row>
    <row r="251" spans="4:7">
      <c r="D251" s="7"/>
      <c r="F251" s="50"/>
      <c r="G251" s="50"/>
    </row>
    <row r="252" spans="4:7">
      <c r="D252" s="7"/>
      <c r="F252" s="50"/>
      <c r="G252" s="50"/>
    </row>
    <row r="253" spans="4:7">
      <c r="D253" s="7"/>
      <c r="F253" s="50"/>
      <c r="G253" s="50"/>
    </row>
    <row r="254" spans="4:7">
      <c r="D254" s="7"/>
      <c r="F254" s="50"/>
      <c r="G254" s="50"/>
    </row>
    <row r="255" spans="4:7">
      <c r="D255" s="7"/>
      <c r="F255" s="50"/>
      <c r="G255" s="50"/>
    </row>
    <row r="256" spans="4:7">
      <c r="D256" s="7"/>
      <c r="F256" s="50"/>
      <c r="G256" s="50"/>
    </row>
    <row r="257" spans="4:7">
      <c r="D257" s="7"/>
      <c r="F257" s="50"/>
      <c r="G257" s="50"/>
    </row>
    <row r="258" spans="4:7">
      <c r="D258" s="7"/>
      <c r="F258" s="50"/>
      <c r="G258" s="50"/>
    </row>
    <row r="259" spans="4:7">
      <c r="D259" s="7"/>
      <c r="F259" s="50"/>
      <c r="G259" s="50"/>
    </row>
    <row r="260" spans="4:7">
      <c r="D260" s="7"/>
      <c r="F260" s="50"/>
      <c r="G260" s="50"/>
    </row>
    <row r="261" spans="4:7">
      <c r="D261" s="7"/>
      <c r="F261" s="50"/>
      <c r="G261" s="50"/>
    </row>
    <row r="262" spans="4:7">
      <c r="D262" s="7"/>
      <c r="F262" s="50"/>
      <c r="G262" s="50"/>
    </row>
    <row r="263" spans="4:7">
      <c r="D263" s="7"/>
      <c r="F263" s="50"/>
      <c r="G263" s="50"/>
    </row>
    <row r="264" spans="4:7">
      <c r="D264" s="7"/>
      <c r="F264" s="50"/>
      <c r="G264" s="50"/>
    </row>
    <row r="265" spans="4:7">
      <c r="D265" s="7"/>
      <c r="F265" s="50"/>
      <c r="G265" s="50"/>
    </row>
    <row r="266" spans="4:7">
      <c r="D266" s="7"/>
      <c r="F266" s="50"/>
      <c r="G266" s="50"/>
    </row>
    <row r="267" spans="4:7">
      <c r="D267" s="7"/>
      <c r="F267" s="50"/>
      <c r="G267" s="50"/>
    </row>
    <row r="268" spans="4:7">
      <c r="D268" s="7"/>
      <c r="F268" s="50"/>
      <c r="G268" s="50"/>
    </row>
    <row r="269" spans="4:7">
      <c r="D269" s="7"/>
      <c r="F269" s="50"/>
      <c r="G269" s="50"/>
    </row>
    <row r="270" spans="4:7">
      <c r="D270" s="7"/>
      <c r="F270" s="50"/>
      <c r="G270" s="50"/>
    </row>
    <row r="271" spans="4:7">
      <c r="D271" s="7"/>
      <c r="F271" s="50"/>
      <c r="G271" s="50"/>
    </row>
    <row r="272" spans="4:7">
      <c r="D272" s="7"/>
      <c r="F272" s="50"/>
      <c r="G272" s="50"/>
    </row>
    <row r="273" spans="4:7">
      <c r="D273" s="7"/>
      <c r="F273" s="50"/>
      <c r="G273" s="50"/>
    </row>
    <row r="274" spans="4:7">
      <c r="D274" s="7"/>
      <c r="F274" s="50"/>
      <c r="G274" s="50"/>
    </row>
    <row r="275" spans="4:7">
      <c r="D275" s="7"/>
      <c r="F275" s="50"/>
      <c r="G275" s="50"/>
    </row>
    <row r="276" spans="4:7">
      <c r="D276" s="7"/>
      <c r="F276" s="50"/>
      <c r="G276" s="50"/>
    </row>
    <row r="277" spans="4:7">
      <c r="D277" s="7"/>
      <c r="F277" s="50"/>
      <c r="G277" s="50"/>
    </row>
    <row r="278" spans="4:7">
      <c r="D278" s="7"/>
      <c r="F278" s="50"/>
      <c r="G278" s="50"/>
    </row>
    <row r="279" spans="4:7">
      <c r="D279" s="7"/>
      <c r="F279" s="50"/>
      <c r="G279" s="50"/>
    </row>
    <row r="280" spans="4:7">
      <c r="D280" s="7"/>
      <c r="F280" s="50"/>
      <c r="G280" s="50"/>
    </row>
    <row r="281" spans="4:7">
      <c r="D281" s="7"/>
      <c r="F281" s="50"/>
      <c r="G281" s="50"/>
    </row>
    <row r="282" spans="4:7">
      <c r="D282" s="7"/>
      <c r="F282" s="50"/>
      <c r="G282" s="50"/>
    </row>
    <row r="283" spans="4:7">
      <c r="D283" s="7"/>
      <c r="F283" s="50"/>
      <c r="G283" s="50"/>
    </row>
    <row r="284" spans="4:7">
      <c r="D284" s="7"/>
      <c r="F284" s="50"/>
      <c r="G284" s="50"/>
    </row>
    <row r="285" spans="4:7">
      <c r="D285" s="7"/>
      <c r="F285" s="50"/>
      <c r="G285" s="50"/>
    </row>
    <row r="286" spans="4:7">
      <c r="D286" s="7"/>
      <c r="F286" s="50"/>
      <c r="G286" s="50"/>
    </row>
    <row r="287" spans="4:7">
      <c r="D287" s="7"/>
      <c r="F287" s="50"/>
      <c r="G287" s="50"/>
    </row>
    <row r="288" spans="4:7">
      <c r="D288" s="7"/>
      <c r="F288" s="50"/>
      <c r="G288" s="50"/>
    </row>
    <row r="289" spans="4:7">
      <c r="D289" s="7"/>
      <c r="F289" s="50"/>
      <c r="G289" s="50"/>
    </row>
    <row r="290" spans="4:7">
      <c r="D290" s="7"/>
      <c r="F290" s="50"/>
      <c r="G290" s="50"/>
    </row>
    <row r="291" spans="4:7">
      <c r="D291" s="7"/>
      <c r="F291" s="50"/>
      <c r="G291" s="50"/>
    </row>
    <row r="292" spans="4:7">
      <c r="D292" s="7"/>
      <c r="F292" s="50"/>
      <c r="G292" s="50"/>
    </row>
    <row r="293" spans="4:7">
      <c r="D293" s="7"/>
      <c r="F293" s="50"/>
      <c r="G293" s="50"/>
    </row>
    <row r="294" spans="4:7">
      <c r="D294" s="7"/>
      <c r="F294" s="50"/>
      <c r="G294" s="50"/>
    </row>
    <row r="295" spans="4:7">
      <c r="D295" s="7"/>
      <c r="F295" s="50"/>
      <c r="G295" s="50"/>
    </row>
    <row r="296" spans="4:7">
      <c r="D296" s="7"/>
      <c r="F296" s="50"/>
      <c r="G296" s="50"/>
    </row>
    <row r="297" spans="4:7">
      <c r="D297" s="7"/>
      <c r="F297" s="50"/>
      <c r="G297" s="50"/>
    </row>
    <row r="298" spans="4:7">
      <c r="D298" s="7"/>
      <c r="F298" s="50"/>
      <c r="G298" s="50"/>
    </row>
    <row r="299" spans="4:7">
      <c r="D299" s="7"/>
      <c r="F299" s="50"/>
      <c r="G299" s="50"/>
    </row>
    <row r="300" spans="4:7">
      <c r="D300" s="7"/>
      <c r="F300" s="50"/>
      <c r="G300" s="50"/>
    </row>
    <row r="301" spans="4:7">
      <c r="D301" s="7"/>
      <c r="F301" s="50"/>
      <c r="G301" s="50"/>
    </row>
    <row r="302" spans="4:7">
      <c r="D302" s="7"/>
      <c r="F302" s="50"/>
      <c r="G302" s="50"/>
    </row>
    <row r="303" spans="4:7">
      <c r="D303" s="7"/>
      <c r="F303" s="50"/>
      <c r="G303" s="50"/>
    </row>
    <row r="304" spans="4:7">
      <c r="D304" s="7"/>
      <c r="F304" s="50"/>
      <c r="G304" s="50"/>
    </row>
    <row r="305" spans="4:7">
      <c r="D305" s="7"/>
      <c r="F305" s="50"/>
      <c r="G305" s="50"/>
    </row>
    <row r="306" spans="4:7">
      <c r="D306" s="7"/>
      <c r="F306" s="50"/>
      <c r="G306" s="50"/>
    </row>
    <row r="307" spans="4:7">
      <c r="D307" s="7"/>
      <c r="F307" s="50"/>
      <c r="G307" s="50"/>
    </row>
    <row r="308" spans="4:7">
      <c r="D308" s="7"/>
      <c r="F308" s="50"/>
      <c r="G308" s="50"/>
    </row>
    <row r="309" spans="4:7">
      <c r="D309" s="7"/>
      <c r="F309" s="50"/>
      <c r="G309" s="50"/>
    </row>
    <row r="310" spans="4:7">
      <c r="D310" s="7"/>
      <c r="F310" s="50"/>
      <c r="G310" s="50"/>
    </row>
    <row r="311" spans="4:7">
      <c r="D311" s="7"/>
      <c r="F311" s="50"/>
      <c r="G311" s="50"/>
    </row>
    <row r="312" spans="4:7">
      <c r="D312" s="7"/>
      <c r="F312" s="50"/>
      <c r="G312" s="50"/>
    </row>
    <row r="313" spans="4:7">
      <c r="D313" s="7"/>
      <c r="F313" s="50"/>
      <c r="G313" s="50"/>
    </row>
    <row r="314" spans="4:7">
      <c r="D314" s="7"/>
      <c r="F314" s="50"/>
      <c r="G314" s="50"/>
    </row>
    <row r="315" spans="4:7">
      <c r="D315" s="7"/>
      <c r="F315" s="50"/>
      <c r="G315" s="50"/>
    </row>
    <row r="316" spans="4:7">
      <c r="D316" s="7"/>
      <c r="F316" s="50"/>
      <c r="G316" s="50"/>
    </row>
    <row r="317" spans="4:7">
      <c r="D317" s="7"/>
      <c r="F317" s="50"/>
      <c r="G317" s="50"/>
    </row>
  </sheetData>
  <mergeCells count="1">
    <mergeCell ref="B51:E51"/>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0"/>
  <sheetViews>
    <sheetView zoomScaleNormal="100" zoomScaleSheetLayoutView="100" workbookViewId="0"/>
  </sheetViews>
  <sheetFormatPr defaultColWidth="8.5703125" defaultRowHeight="12.75"/>
  <cols>
    <col min="1" max="1" width="3.7109375" style="7" customWidth="1"/>
    <col min="2" max="2" width="67.7109375" style="7" customWidth="1"/>
    <col min="3" max="3" width="2.7109375" style="7" customWidth="1"/>
    <col min="4" max="4" width="15.7109375" style="24" customWidth="1"/>
    <col min="5" max="5" width="2.7109375" style="24" customWidth="1"/>
    <col min="6" max="6" width="15.7109375" style="49" customWidth="1"/>
    <col min="7" max="7" width="2.7109375" style="50" customWidth="1"/>
    <col min="8" max="8" width="15.7109375" style="7" customWidth="1"/>
    <col min="9" max="9" width="2.7109375" style="7" customWidth="1"/>
    <col min="10" max="10" width="15.7109375" style="7" customWidth="1"/>
    <col min="11" max="11" width="2.7109375" style="25" customWidth="1"/>
    <col min="12" max="13" width="1.7109375" style="7" customWidth="1"/>
    <col min="14" max="14" width="15.7109375" style="22" customWidth="1"/>
    <col min="15" max="16384" width="8.5703125" style="7"/>
  </cols>
  <sheetData>
    <row r="1" spans="1:14" ht="12.75" customHeight="1">
      <c r="A1" s="1" t="s">
        <v>0</v>
      </c>
      <c r="B1" s="2"/>
      <c r="C1" s="3"/>
      <c r="D1" s="6"/>
      <c r="E1" s="6"/>
      <c r="F1" s="77"/>
      <c r="G1" s="78"/>
      <c r="H1" s="2"/>
      <c r="I1" s="2"/>
      <c r="J1" s="2"/>
      <c r="K1" s="5"/>
      <c r="L1" s="2"/>
      <c r="M1" s="2"/>
      <c r="N1" s="3"/>
    </row>
    <row r="2" spans="1:14" ht="12.75" customHeight="1">
      <c r="F2" s="24"/>
      <c r="G2" s="7"/>
    </row>
    <row r="3" spans="1:14" ht="12.75" customHeight="1">
      <c r="A3" s="14" t="s">
        <v>81</v>
      </c>
      <c r="B3" s="18"/>
      <c r="C3" s="16"/>
      <c r="D3" s="17"/>
      <c r="E3" s="17"/>
      <c r="F3" s="79"/>
      <c r="G3" s="80"/>
      <c r="H3" s="18"/>
      <c r="I3" s="18"/>
      <c r="J3" s="18"/>
      <c r="K3" s="20"/>
      <c r="L3" s="18"/>
      <c r="M3" s="18"/>
      <c r="N3" s="16"/>
    </row>
    <row r="4" spans="1:14" ht="12.75" customHeight="1">
      <c r="A4" s="21" t="s">
        <v>2</v>
      </c>
      <c r="C4" s="22"/>
      <c r="D4" s="23"/>
      <c r="E4" s="23"/>
      <c r="F4" s="23"/>
      <c r="G4" s="23"/>
      <c r="H4" s="23"/>
    </row>
    <row r="5" spans="1:14" ht="39.950000000000003" customHeight="1">
      <c r="A5" s="81" t="s">
        <v>307</v>
      </c>
      <c r="B5" s="28"/>
      <c r="C5" s="82"/>
      <c r="D5" s="29" t="s">
        <v>3</v>
      </c>
      <c r="E5" s="30"/>
      <c r="F5" s="29" t="s">
        <v>4</v>
      </c>
      <c r="G5" s="22"/>
      <c r="H5" s="32" t="s">
        <v>5</v>
      </c>
      <c r="I5" s="31"/>
      <c r="J5" s="32" t="s">
        <v>6</v>
      </c>
      <c r="L5" s="60"/>
      <c r="M5" s="31"/>
      <c r="N5" s="32" t="s">
        <v>7</v>
      </c>
    </row>
    <row r="6" spans="1:14" ht="12.75" customHeight="1">
      <c r="H6" s="35"/>
      <c r="J6" s="35"/>
      <c r="L6" s="36"/>
      <c r="N6" s="83"/>
    </row>
    <row r="7" spans="1:14" ht="12.75" customHeight="1">
      <c r="A7" s="37" t="s">
        <v>82</v>
      </c>
      <c r="L7" s="36"/>
    </row>
    <row r="8" spans="1:14" ht="12.75" customHeight="1">
      <c r="A8" s="37"/>
      <c r="F8" s="50"/>
      <c r="L8" s="36"/>
    </row>
    <row r="9" spans="1:14" ht="12.75" customHeight="1">
      <c r="A9" s="37" t="s">
        <v>83</v>
      </c>
      <c r="D9" s="7"/>
      <c r="E9" s="7"/>
      <c r="F9" s="50"/>
      <c r="L9" s="36"/>
    </row>
    <row r="10" spans="1:14" ht="12.75" customHeight="1">
      <c r="B10" s="7" t="s">
        <v>84</v>
      </c>
      <c r="D10" s="246">
        <v>291574</v>
      </c>
      <c r="E10" s="246"/>
      <c r="F10" s="246">
        <v>0</v>
      </c>
      <c r="G10" s="246"/>
      <c r="H10" s="246">
        <f>5901+5</f>
        <v>5906</v>
      </c>
      <c r="I10" s="246"/>
      <c r="J10" s="246">
        <v>0</v>
      </c>
      <c r="K10" s="328"/>
      <c r="L10" s="329"/>
      <c r="M10" s="330"/>
      <c r="N10" s="39">
        <f>SUM(D10:K10)</f>
        <v>297480</v>
      </c>
    </row>
    <row r="11" spans="1:14" ht="12.75" customHeight="1">
      <c r="B11" s="7" t="s">
        <v>85</v>
      </c>
      <c r="D11" s="124">
        <v>144488</v>
      </c>
      <c r="E11" s="124"/>
      <c r="F11" s="124">
        <v>1514</v>
      </c>
      <c r="G11" s="124"/>
      <c r="H11" s="124">
        <v>6904</v>
      </c>
      <c r="I11" s="124"/>
      <c r="J11" s="124">
        <v>-14306</v>
      </c>
      <c r="K11" s="331" t="s">
        <v>27</v>
      </c>
      <c r="L11" s="332"/>
      <c r="M11" s="66"/>
      <c r="N11" s="305">
        <f t="shared" ref="N11:N22" si="0">SUM(D11:M11)</f>
        <v>138600</v>
      </c>
    </row>
    <row r="12" spans="1:14" ht="12.75" customHeight="1">
      <c r="B12" s="7" t="s">
        <v>86</v>
      </c>
      <c r="D12" s="124">
        <v>56003</v>
      </c>
      <c r="E12" s="124"/>
      <c r="F12" s="124">
        <v>0</v>
      </c>
      <c r="G12" s="124"/>
      <c r="H12" s="124">
        <v>302</v>
      </c>
      <c r="I12" s="124"/>
      <c r="J12" s="124">
        <v>0</v>
      </c>
      <c r="K12" s="331"/>
      <c r="L12" s="332"/>
      <c r="M12" s="66"/>
      <c r="N12" s="305">
        <f t="shared" si="0"/>
        <v>56305</v>
      </c>
    </row>
    <row r="13" spans="1:14" ht="12.75" customHeight="1">
      <c r="B13" s="7" t="s">
        <v>87</v>
      </c>
      <c r="D13" s="124">
        <v>69400</v>
      </c>
      <c r="E13" s="124"/>
      <c r="F13" s="124">
        <v>0</v>
      </c>
      <c r="G13" s="124"/>
      <c r="H13" s="124">
        <v>69363</v>
      </c>
      <c r="I13" s="124"/>
      <c r="J13" s="124">
        <v>-69400</v>
      </c>
      <c r="K13" s="331" t="s">
        <v>10</v>
      </c>
      <c r="L13" s="332"/>
      <c r="M13" s="66"/>
      <c r="N13" s="305">
        <f t="shared" si="0"/>
        <v>69363</v>
      </c>
    </row>
    <row r="14" spans="1:14" ht="12.75" customHeight="1">
      <c r="B14" s="7" t="s">
        <v>88</v>
      </c>
      <c r="D14" s="124">
        <v>0</v>
      </c>
      <c r="E14" s="333"/>
      <c r="F14" s="124">
        <v>7709</v>
      </c>
      <c r="G14" s="124"/>
      <c r="H14" s="124">
        <v>0</v>
      </c>
      <c r="I14" s="124"/>
      <c r="J14" s="124">
        <v>-7709</v>
      </c>
      <c r="K14" s="331" t="s">
        <v>27</v>
      </c>
      <c r="L14" s="332"/>
      <c r="M14" s="66"/>
      <c r="N14" s="305">
        <f t="shared" si="0"/>
        <v>0</v>
      </c>
    </row>
    <row r="15" spans="1:14" ht="12.75" customHeight="1">
      <c r="B15" s="7" t="s">
        <v>89</v>
      </c>
      <c r="D15" s="124">
        <v>357580</v>
      </c>
      <c r="E15" s="124"/>
      <c r="F15" s="124">
        <v>0</v>
      </c>
      <c r="G15" s="124"/>
      <c r="H15" s="124">
        <v>0</v>
      </c>
      <c r="I15" s="124"/>
      <c r="J15" s="124">
        <v>0</v>
      </c>
      <c r="K15" s="331"/>
      <c r="L15" s="332"/>
      <c r="M15" s="66"/>
      <c r="N15" s="305">
        <f t="shared" si="0"/>
        <v>357580</v>
      </c>
    </row>
    <row r="16" spans="1:14" ht="12.75" customHeight="1">
      <c r="B16" s="7" t="s">
        <v>90</v>
      </c>
      <c r="D16" s="124">
        <v>73073</v>
      </c>
      <c r="E16" s="333"/>
      <c r="F16" s="124">
        <v>0</v>
      </c>
      <c r="G16" s="124"/>
      <c r="H16" s="124">
        <v>0</v>
      </c>
      <c r="I16" s="124"/>
      <c r="J16" s="124">
        <v>0</v>
      </c>
      <c r="K16" s="328"/>
      <c r="L16" s="332"/>
      <c r="M16" s="66"/>
      <c r="N16" s="305">
        <f t="shared" si="0"/>
        <v>73073</v>
      </c>
    </row>
    <row r="17" spans="1:14" ht="12.75" customHeight="1">
      <c r="B17" s="66" t="s">
        <v>48</v>
      </c>
      <c r="D17" s="124">
        <v>0</v>
      </c>
      <c r="E17" s="333"/>
      <c r="F17" s="124">
        <v>0</v>
      </c>
      <c r="G17" s="124"/>
      <c r="H17" s="124">
        <v>0</v>
      </c>
      <c r="I17" s="124"/>
      <c r="J17" s="124">
        <v>0</v>
      </c>
      <c r="K17" s="328"/>
      <c r="L17" s="332"/>
      <c r="M17" s="66"/>
      <c r="N17" s="305">
        <f t="shared" si="0"/>
        <v>0</v>
      </c>
    </row>
    <row r="18" spans="1:14" ht="12.75" customHeight="1">
      <c r="B18" s="7" t="s">
        <v>91</v>
      </c>
      <c r="D18" s="124">
        <v>77716</v>
      </c>
      <c r="E18" s="333"/>
      <c r="F18" s="124">
        <v>0</v>
      </c>
      <c r="G18" s="124"/>
      <c r="H18" s="124">
        <v>0</v>
      </c>
      <c r="I18" s="124"/>
      <c r="J18" s="124">
        <v>0</v>
      </c>
      <c r="K18" s="328"/>
      <c r="L18" s="332"/>
      <c r="M18" s="66"/>
      <c r="N18" s="305">
        <f t="shared" si="0"/>
        <v>77716</v>
      </c>
    </row>
    <row r="19" spans="1:14" ht="12.75" customHeight="1">
      <c r="B19" s="66" t="s">
        <v>183</v>
      </c>
      <c r="D19" s="124">
        <v>9688</v>
      </c>
      <c r="E19" s="333"/>
      <c r="F19" s="124">
        <v>0</v>
      </c>
      <c r="G19" s="124"/>
      <c r="H19" s="124">
        <v>0</v>
      </c>
      <c r="I19" s="124"/>
      <c r="J19" s="124">
        <v>0</v>
      </c>
      <c r="K19" s="328"/>
      <c r="L19" s="332"/>
      <c r="M19" s="66"/>
      <c r="N19" s="305">
        <f t="shared" si="0"/>
        <v>9688</v>
      </c>
    </row>
    <row r="20" spans="1:14" ht="12.75" customHeight="1">
      <c r="B20" s="7" t="s">
        <v>92</v>
      </c>
      <c r="D20" s="124">
        <v>28573</v>
      </c>
      <c r="E20" s="333"/>
      <c r="F20" s="124">
        <v>0</v>
      </c>
      <c r="G20" s="333"/>
      <c r="H20" s="124">
        <v>0</v>
      </c>
      <c r="I20" s="124"/>
      <c r="J20" s="124">
        <v>0</v>
      </c>
      <c r="K20" s="328"/>
      <c r="L20" s="332"/>
      <c r="M20" s="66"/>
      <c r="N20" s="305">
        <f t="shared" si="0"/>
        <v>28573</v>
      </c>
    </row>
    <row r="21" spans="1:14" ht="12.75" customHeight="1">
      <c r="B21" s="7" t="s">
        <v>93</v>
      </c>
      <c r="D21" s="124">
        <v>136078</v>
      </c>
      <c r="E21" s="333"/>
      <c r="F21" s="124">
        <v>0</v>
      </c>
      <c r="G21" s="333"/>
      <c r="H21" s="124">
        <v>0</v>
      </c>
      <c r="I21" s="333"/>
      <c r="J21" s="124">
        <v>0</v>
      </c>
      <c r="K21" s="328"/>
      <c r="L21" s="332"/>
      <c r="M21" s="66"/>
      <c r="N21" s="305">
        <f t="shared" si="0"/>
        <v>136078</v>
      </c>
    </row>
    <row r="22" spans="1:14" ht="12.75" customHeight="1">
      <c r="B22" s="7" t="s">
        <v>94</v>
      </c>
      <c r="D22" s="124">
        <v>180535</v>
      </c>
      <c r="E22" s="124"/>
      <c r="F22" s="124">
        <v>135</v>
      </c>
      <c r="G22" s="124"/>
      <c r="H22" s="124">
        <f>32818+386</f>
        <v>33204</v>
      </c>
      <c r="I22" s="333"/>
      <c r="J22" s="124">
        <v>-16013</v>
      </c>
      <c r="K22" s="331" t="s">
        <v>10</v>
      </c>
      <c r="L22" s="332"/>
      <c r="M22" s="66"/>
      <c r="N22" s="305">
        <f t="shared" si="0"/>
        <v>197861</v>
      </c>
    </row>
    <row r="23" spans="1:14" ht="12.75" customHeight="1">
      <c r="B23" s="42" t="s">
        <v>95</v>
      </c>
      <c r="D23" s="129">
        <f>SUM(D10:D22)</f>
        <v>1424708</v>
      </c>
      <c r="E23" s="124"/>
      <c r="F23" s="129">
        <f>SUM(F10:F22)</f>
        <v>9358</v>
      </c>
      <c r="G23" s="124"/>
      <c r="H23" s="129">
        <f>SUM(H10:H22)</f>
        <v>115679</v>
      </c>
      <c r="I23" s="124"/>
      <c r="J23" s="129">
        <f>SUM(J10:J22)</f>
        <v>-107428</v>
      </c>
      <c r="K23" s="328"/>
      <c r="L23" s="334"/>
      <c r="M23" s="66"/>
      <c r="N23" s="319">
        <f>SUM(N10:N22)</f>
        <v>1442317</v>
      </c>
    </row>
    <row r="24" spans="1:14" ht="12.75" customHeight="1">
      <c r="D24" s="124"/>
      <c r="E24" s="124"/>
      <c r="F24" s="124"/>
      <c r="G24" s="124"/>
      <c r="H24" s="124"/>
      <c r="I24" s="124"/>
      <c r="J24" s="124"/>
      <c r="K24" s="328"/>
      <c r="L24" s="334"/>
      <c r="M24" s="66"/>
      <c r="N24" s="214"/>
    </row>
    <row r="25" spans="1:14" ht="12.75" customHeight="1">
      <c r="A25" s="37" t="s">
        <v>96</v>
      </c>
      <c r="D25" s="335">
        <v>3337391</v>
      </c>
      <c r="E25" s="333"/>
      <c r="F25" s="335">
        <v>0</v>
      </c>
      <c r="G25" s="333"/>
      <c r="H25" s="335">
        <v>125000</v>
      </c>
      <c r="I25" s="124"/>
      <c r="J25" s="335">
        <v>0</v>
      </c>
      <c r="K25" s="328"/>
      <c r="L25" s="332"/>
      <c r="M25" s="336"/>
      <c r="N25" s="337">
        <f>SUM(D25:J25)</f>
        <v>3462391</v>
      </c>
    </row>
    <row r="26" spans="1:14" ht="12.75" customHeight="1">
      <c r="A26" s="44"/>
      <c r="D26" s="124"/>
      <c r="E26" s="124"/>
      <c r="F26" s="124"/>
      <c r="G26" s="124"/>
      <c r="H26" s="124"/>
      <c r="I26" s="333"/>
      <c r="J26" s="124"/>
      <c r="K26" s="328"/>
      <c r="L26" s="334"/>
      <c r="M26" s="66"/>
      <c r="N26" s="214"/>
    </row>
    <row r="27" spans="1:14" ht="12.75" customHeight="1">
      <c r="A27" s="37" t="s">
        <v>97</v>
      </c>
      <c r="D27" s="124"/>
      <c r="E27" s="124"/>
      <c r="F27" s="124"/>
      <c r="G27" s="124"/>
      <c r="H27" s="124"/>
      <c r="I27" s="124"/>
      <c r="J27" s="124"/>
      <c r="K27" s="328"/>
      <c r="L27" s="334"/>
      <c r="M27" s="66"/>
      <c r="N27" s="214"/>
    </row>
    <row r="28" spans="1:14" ht="12.75" customHeight="1">
      <c r="A28" s="44"/>
      <c r="B28" s="7" t="s">
        <v>48</v>
      </c>
      <c r="D28" s="333">
        <v>2764489</v>
      </c>
      <c r="E28" s="124"/>
      <c r="F28" s="124">
        <v>0</v>
      </c>
      <c r="G28" s="124"/>
      <c r="H28" s="333">
        <v>1</v>
      </c>
      <c r="I28" s="124"/>
      <c r="J28" s="333">
        <v>-41065</v>
      </c>
      <c r="K28" s="328"/>
      <c r="L28" s="332"/>
      <c r="M28" s="336"/>
      <c r="N28" s="305">
        <f t="shared" ref="N28:N37" si="1">SUM(D28:M28)</f>
        <v>2723425</v>
      </c>
    </row>
    <row r="29" spans="1:14" ht="12.75" customHeight="1">
      <c r="A29" s="44"/>
      <c r="B29" s="7" t="s">
        <v>93</v>
      </c>
      <c r="D29" s="124">
        <v>994152</v>
      </c>
      <c r="E29" s="333"/>
      <c r="F29" s="124">
        <v>0</v>
      </c>
      <c r="G29" s="333"/>
      <c r="H29" s="124">
        <v>0</v>
      </c>
      <c r="I29" s="124"/>
      <c r="J29" s="333">
        <v>0</v>
      </c>
      <c r="K29" s="328"/>
      <c r="L29" s="332"/>
      <c r="M29" s="336"/>
      <c r="N29" s="305">
        <f t="shared" si="1"/>
        <v>994152</v>
      </c>
    </row>
    <row r="30" spans="1:14" ht="12.75" customHeight="1">
      <c r="A30" s="44"/>
      <c r="B30" s="7" t="s">
        <v>98</v>
      </c>
      <c r="D30" s="124">
        <v>415003</v>
      </c>
      <c r="E30" s="333"/>
      <c r="F30" s="124">
        <v>0</v>
      </c>
      <c r="G30" s="333"/>
      <c r="H30" s="124">
        <v>0</v>
      </c>
      <c r="I30" s="333"/>
      <c r="J30" s="333">
        <v>0</v>
      </c>
      <c r="K30" s="328"/>
      <c r="L30" s="332"/>
      <c r="M30" s="336"/>
      <c r="N30" s="305">
        <f t="shared" si="1"/>
        <v>415003</v>
      </c>
    </row>
    <row r="31" spans="1:14" ht="12.75" customHeight="1">
      <c r="A31" s="44"/>
      <c r="B31" s="7" t="s">
        <v>99</v>
      </c>
      <c r="D31" s="333">
        <v>459065</v>
      </c>
      <c r="E31" s="333"/>
      <c r="F31" s="124">
        <v>0</v>
      </c>
      <c r="G31" s="333"/>
      <c r="H31" s="333">
        <v>21933</v>
      </c>
      <c r="I31" s="333"/>
      <c r="J31" s="333">
        <v>0</v>
      </c>
      <c r="K31" s="328"/>
      <c r="L31" s="332"/>
      <c r="M31" s="336"/>
      <c r="N31" s="305">
        <f t="shared" si="1"/>
        <v>480998</v>
      </c>
    </row>
    <row r="32" spans="1:14" ht="12.75" customHeight="1">
      <c r="A32" s="44"/>
      <c r="B32" s="63" t="s">
        <v>91</v>
      </c>
      <c r="D32" s="124">
        <v>89973</v>
      </c>
      <c r="E32" s="124"/>
      <c r="F32" s="124">
        <v>0</v>
      </c>
      <c r="G32" s="124"/>
      <c r="H32" s="124">
        <v>0</v>
      </c>
      <c r="I32" s="333"/>
      <c r="J32" s="333">
        <v>0</v>
      </c>
      <c r="K32" s="328"/>
      <c r="L32" s="334"/>
      <c r="M32" s="66"/>
      <c r="N32" s="305">
        <f t="shared" si="1"/>
        <v>89973</v>
      </c>
    </row>
    <row r="33" spans="1:14" ht="12.75" customHeight="1">
      <c r="A33" s="44"/>
      <c r="B33" s="63" t="s">
        <v>100</v>
      </c>
      <c r="D33" s="124">
        <v>115609</v>
      </c>
      <c r="E33" s="124"/>
      <c r="F33" s="124">
        <v>0</v>
      </c>
      <c r="G33" s="124"/>
      <c r="H33" s="124">
        <v>0</v>
      </c>
      <c r="I33" s="124"/>
      <c r="J33" s="333">
        <v>0</v>
      </c>
      <c r="K33" s="328"/>
      <c r="L33" s="334"/>
      <c r="M33" s="66"/>
      <c r="N33" s="305">
        <f t="shared" si="1"/>
        <v>115609</v>
      </c>
    </row>
    <row r="34" spans="1:14" ht="12.75" customHeight="1">
      <c r="A34" s="44"/>
      <c r="B34" s="63" t="s">
        <v>101</v>
      </c>
      <c r="D34" s="124">
        <v>201984</v>
      </c>
      <c r="E34" s="124"/>
      <c r="F34" s="124">
        <v>0</v>
      </c>
      <c r="G34" s="124"/>
      <c r="H34" s="124">
        <v>0</v>
      </c>
      <c r="I34" s="124"/>
      <c r="J34" s="333">
        <v>0</v>
      </c>
      <c r="K34" s="328"/>
      <c r="L34" s="334"/>
      <c r="M34" s="66"/>
      <c r="N34" s="305">
        <f t="shared" si="1"/>
        <v>201984</v>
      </c>
    </row>
    <row r="35" spans="1:14" ht="12.75" customHeight="1">
      <c r="A35" s="44"/>
      <c r="B35" s="63" t="s">
        <v>102</v>
      </c>
      <c r="D35" s="124">
        <v>187080</v>
      </c>
      <c r="E35" s="124"/>
      <c r="F35" s="124">
        <v>0</v>
      </c>
      <c r="G35" s="124"/>
      <c r="H35" s="124">
        <v>0</v>
      </c>
      <c r="I35" s="124"/>
      <c r="J35" s="333">
        <v>0</v>
      </c>
      <c r="K35" s="328"/>
      <c r="L35" s="334"/>
      <c r="M35" s="66"/>
      <c r="N35" s="305">
        <f t="shared" si="1"/>
        <v>187080</v>
      </c>
    </row>
    <row r="36" spans="1:14" ht="12.75" customHeight="1">
      <c r="A36" s="44"/>
      <c r="B36" s="63" t="s">
        <v>103</v>
      </c>
      <c r="D36" s="124">
        <v>35251</v>
      </c>
      <c r="E36" s="124"/>
      <c r="F36" s="124">
        <v>0</v>
      </c>
      <c r="G36" s="124"/>
      <c r="H36" s="124">
        <v>-2</v>
      </c>
      <c r="I36" s="124"/>
      <c r="J36" s="124">
        <v>-25725</v>
      </c>
      <c r="K36" s="331" t="s">
        <v>27</v>
      </c>
      <c r="L36" s="334"/>
      <c r="M36" s="66"/>
      <c r="N36" s="305">
        <f t="shared" si="1"/>
        <v>9524</v>
      </c>
    </row>
    <row r="37" spans="1:14" ht="12.75" customHeight="1">
      <c r="B37" s="7" t="s">
        <v>104</v>
      </c>
      <c r="D37" s="333">
        <v>142682</v>
      </c>
      <c r="E37" s="124"/>
      <c r="F37" s="124">
        <v>0</v>
      </c>
      <c r="G37" s="124"/>
      <c r="H37" s="333">
        <v>43663</v>
      </c>
      <c r="I37" s="124"/>
      <c r="J37" s="124">
        <v>0</v>
      </c>
      <c r="K37" s="331"/>
      <c r="L37" s="332"/>
      <c r="M37" s="66"/>
      <c r="N37" s="305">
        <f t="shared" si="1"/>
        <v>186345</v>
      </c>
    </row>
    <row r="38" spans="1:14" ht="12.75" customHeight="1">
      <c r="B38" s="42" t="s">
        <v>105</v>
      </c>
      <c r="D38" s="129">
        <f>SUM(D28:D37)</f>
        <v>5405288</v>
      </c>
      <c r="E38" s="124"/>
      <c r="F38" s="129">
        <f>SUM(F28:F37)</f>
        <v>0</v>
      </c>
      <c r="G38" s="124"/>
      <c r="H38" s="129">
        <f>SUM(H28:H37)</f>
        <v>65595</v>
      </c>
      <c r="I38" s="124"/>
      <c r="J38" s="129">
        <f>SUM(J28:J37)</f>
        <v>-66790</v>
      </c>
      <c r="K38" s="328"/>
      <c r="L38" s="338"/>
      <c r="M38" s="66"/>
      <c r="N38" s="319">
        <f>SUM(N28:N37)</f>
        <v>5404093</v>
      </c>
    </row>
    <row r="39" spans="1:14" ht="12.75" customHeight="1">
      <c r="D39" s="124"/>
      <c r="E39" s="124"/>
      <c r="F39" s="124"/>
      <c r="G39" s="124"/>
      <c r="H39" s="124"/>
      <c r="I39" s="124"/>
      <c r="J39" s="124"/>
      <c r="K39" s="328"/>
      <c r="L39" s="338"/>
      <c r="M39" s="66"/>
      <c r="N39" s="214"/>
    </row>
    <row r="40" spans="1:14" ht="12.75" customHeight="1">
      <c r="A40" s="37" t="s">
        <v>106</v>
      </c>
      <c r="D40" s="124"/>
      <c r="E40" s="124"/>
      <c r="F40" s="124"/>
      <c r="G40" s="124"/>
      <c r="H40" s="124"/>
      <c r="I40" s="124"/>
      <c r="J40" s="124"/>
      <c r="K40" s="328"/>
      <c r="L40" s="334"/>
      <c r="M40" s="66"/>
      <c r="N40" s="214"/>
    </row>
    <row r="41" spans="1:14" ht="12.75" customHeight="1">
      <c r="B41" s="7" t="s">
        <v>107</v>
      </c>
      <c r="D41" s="124">
        <v>2557859</v>
      </c>
      <c r="E41" s="124"/>
      <c r="F41" s="124">
        <v>41855</v>
      </c>
      <c r="G41" s="124"/>
      <c r="H41" s="124">
        <f>2541668+4746</f>
        <v>2546414</v>
      </c>
      <c r="I41" s="124"/>
      <c r="J41" s="124">
        <v>-2604460</v>
      </c>
      <c r="K41" s="331" t="s">
        <v>12</v>
      </c>
      <c r="L41" s="332"/>
      <c r="M41" s="66"/>
      <c r="N41" s="305">
        <f>SUM(D41:M41)</f>
        <v>2541668</v>
      </c>
    </row>
    <row r="42" spans="1:14" ht="12.75" customHeight="1">
      <c r="B42" s="7" t="s">
        <v>108</v>
      </c>
      <c r="D42" s="119">
        <v>0</v>
      </c>
      <c r="E42" s="124"/>
      <c r="F42" s="335">
        <v>0</v>
      </c>
      <c r="G42" s="124"/>
      <c r="H42" s="335">
        <v>-5806</v>
      </c>
      <c r="I42" s="124"/>
      <c r="J42" s="335">
        <v>0</v>
      </c>
      <c r="K42" s="328"/>
      <c r="L42" s="334"/>
      <c r="M42" s="66"/>
      <c r="N42" s="305">
        <f>SUM(D42:M42)</f>
        <v>-5806</v>
      </c>
    </row>
    <row r="43" spans="1:14" ht="12.75" customHeight="1">
      <c r="B43" s="42" t="s">
        <v>109</v>
      </c>
      <c r="D43" s="129">
        <f>SUM(D41:D42)</f>
        <v>2557859</v>
      </c>
      <c r="E43" s="124"/>
      <c r="F43" s="129">
        <f>SUM(F41:F42)</f>
        <v>41855</v>
      </c>
      <c r="G43" s="124"/>
      <c r="H43" s="129">
        <f>SUM(H41:H42)</f>
        <v>2540608</v>
      </c>
      <c r="I43" s="124"/>
      <c r="J43" s="129">
        <f>SUM(J41:J42)</f>
        <v>-2604460</v>
      </c>
      <c r="K43" s="328"/>
      <c r="L43" s="334"/>
      <c r="M43" s="124"/>
      <c r="N43" s="319">
        <f>SUM(N41:N42)</f>
        <v>2535862</v>
      </c>
    </row>
    <row r="44" spans="1:14" ht="12.75" customHeight="1">
      <c r="B44" s="84" t="s">
        <v>110</v>
      </c>
      <c r="D44" s="129">
        <v>2148493</v>
      </c>
      <c r="E44" s="124"/>
      <c r="F44" s="129">
        <v>-41862</v>
      </c>
      <c r="G44" s="124"/>
      <c r="H44" s="129">
        <f>2092803-4297</f>
        <v>2088506</v>
      </c>
      <c r="I44" s="124"/>
      <c r="J44" s="129">
        <v>-2102334</v>
      </c>
      <c r="K44" s="331" t="s">
        <v>12</v>
      </c>
      <c r="L44" s="334"/>
      <c r="M44" s="124"/>
      <c r="N44" s="319">
        <f>SUM(D44:M44)</f>
        <v>2092803</v>
      </c>
    </row>
    <row r="45" spans="1:14" ht="12.75" customHeight="1">
      <c r="B45" s="84" t="s">
        <v>111</v>
      </c>
      <c r="C45" s="84"/>
      <c r="D45" s="124"/>
      <c r="E45" s="124"/>
      <c r="F45" s="124"/>
      <c r="G45" s="124"/>
      <c r="H45" s="339"/>
      <c r="I45" s="124"/>
      <c r="J45" s="339"/>
      <c r="K45" s="328"/>
      <c r="L45" s="334"/>
      <c r="M45" s="66"/>
      <c r="N45" s="305"/>
    </row>
    <row r="46" spans="1:14" ht="12.75" customHeight="1">
      <c r="B46" s="42" t="s">
        <v>112</v>
      </c>
      <c r="C46" s="84"/>
      <c r="D46" s="340">
        <v>-19942</v>
      </c>
      <c r="E46" s="340"/>
      <c r="F46" s="340">
        <v>0</v>
      </c>
      <c r="G46" s="340"/>
      <c r="H46" s="340">
        <v>-37593</v>
      </c>
      <c r="I46" s="124"/>
      <c r="J46" s="333">
        <v>19942</v>
      </c>
      <c r="K46" s="331" t="s">
        <v>12</v>
      </c>
      <c r="L46" s="332"/>
      <c r="M46" s="66"/>
      <c r="N46" s="305">
        <f>SUM(D46:M46)</f>
        <v>-37593</v>
      </c>
    </row>
    <row r="47" spans="1:14" ht="12.75" customHeight="1">
      <c r="B47" s="42" t="s">
        <v>113</v>
      </c>
      <c r="C47" s="84"/>
      <c r="D47" s="333">
        <v>-7155</v>
      </c>
      <c r="E47" s="333"/>
      <c r="F47" s="340">
        <v>0</v>
      </c>
      <c r="G47" s="333"/>
      <c r="H47" s="340">
        <v>-7155</v>
      </c>
      <c r="I47" s="340"/>
      <c r="J47" s="335">
        <v>7155</v>
      </c>
      <c r="K47" s="331" t="s">
        <v>12</v>
      </c>
      <c r="L47" s="332"/>
      <c r="M47" s="66"/>
      <c r="N47" s="305">
        <f>SUM(D47:M47)</f>
        <v>-7155</v>
      </c>
    </row>
    <row r="48" spans="1:14" ht="12.75" customHeight="1">
      <c r="B48" s="85" t="s">
        <v>114</v>
      </c>
      <c r="C48" s="84"/>
      <c r="D48" s="129">
        <f>SUM(D46:D47)</f>
        <v>-27097</v>
      </c>
      <c r="E48" s="124"/>
      <c r="F48" s="129">
        <f>SUM(F46:F47)</f>
        <v>0</v>
      </c>
      <c r="G48" s="124"/>
      <c r="H48" s="129">
        <f>SUM(H46:H47)</f>
        <v>-44748</v>
      </c>
      <c r="I48" s="333"/>
      <c r="J48" s="129">
        <f>SUM(J46:J47)</f>
        <v>27097</v>
      </c>
      <c r="K48" s="328"/>
      <c r="L48" s="338"/>
      <c r="M48" s="124"/>
      <c r="N48" s="319">
        <f>SUM(N46:N47)</f>
        <v>-44748</v>
      </c>
    </row>
    <row r="49" spans="1:14" ht="12.75" customHeight="1">
      <c r="B49" s="7" t="s">
        <v>115</v>
      </c>
      <c r="D49" s="341">
        <f>D48+D44+D43</f>
        <v>4679255</v>
      </c>
      <c r="E49" s="124"/>
      <c r="F49" s="341">
        <f>F48+F44+F43</f>
        <v>-7</v>
      </c>
      <c r="G49" s="124"/>
      <c r="H49" s="341">
        <f>H48+H44+H43</f>
        <v>4584366</v>
      </c>
      <c r="I49" s="124"/>
      <c r="J49" s="341">
        <f>J48+J44+J43</f>
        <v>-4679697</v>
      </c>
      <c r="K49" s="328"/>
      <c r="L49" s="338"/>
      <c r="M49" s="124"/>
      <c r="N49" s="342">
        <f>+N43+N44+N48</f>
        <v>4583917</v>
      </c>
    </row>
    <row r="50" spans="1:14" ht="12.75" customHeight="1">
      <c r="B50" s="7" t="s">
        <v>116</v>
      </c>
      <c r="D50" s="119">
        <v>135540</v>
      </c>
      <c r="E50" s="124"/>
      <c r="F50" s="119">
        <v>0</v>
      </c>
      <c r="G50" s="124"/>
      <c r="H50" s="119">
        <v>135540</v>
      </c>
      <c r="I50" s="124"/>
      <c r="J50" s="119">
        <v>-135540</v>
      </c>
      <c r="K50" s="331" t="s">
        <v>12</v>
      </c>
      <c r="L50" s="338"/>
      <c r="M50" s="124"/>
      <c r="N50" s="305">
        <f>SUM(D50:M50)</f>
        <v>135540</v>
      </c>
    </row>
    <row r="51" spans="1:14" ht="12.75" customHeight="1">
      <c r="B51" s="86" t="s">
        <v>117</v>
      </c>
      <c r="D51" s="129">
        <f>D50+D49</f>
        <v>4814795</v>
      </c>
      <c r="E51" s="124"/>
      <c r="F51" s="129">
        <f>F50+F49</f>
        <v>-7</v>
      </c>
      <c r="G51" s="124"/>
      <c r="H51" s="129">
        <f>H50+H49</f>
        <v>4719906</v>
      </c>
      <c r="I51" s="124"/>
      <c r="J51" s="129">
        <f>J50+J49</f>
        <v>-4815237</v>
      </c>
      <c r="K51" s="328"/>
      <c r="L51" s="338"/>
      <c r="M51" s="124"/>
      <c r="N51" s="319">
        <f>+N49+N50</f>
        <v>4719457</v>
      </c>
    </row>
    <row r="52" spans="1:14" ht="12.75" customHeight="1">
      <c r="D52" s="124"/>
      <c r="E52" s="124"/>
      <c r="F52" s="124"/>
      <c r="G52" s="124"/>
      <c r="H52" s="124"/>
      <c r="I52" s="124"/>
      <c r="J52" s="124"/>
      <c r="K52" s="328"/>
      <c r="L52" s="334"/>
      <c r="M52" s="66"/>
      <c r="N52" s="214"/>
    </row>
    <row r="53" spans="1:14" ht="12.75" customHeight="1" thickBot="1">
      <c r="A53" s="37" t="s">
        <v>118</v>
      </c>
      <c r="D53" s="343">
        <f>D51+D38+D25+D23</f>
        <v>14982182</v>
      </c>
      <c r="E53" s="344"/>
      <c r="F53" s="343">
        <f>F51+F38+F25+F23</f>
        <v>9351</v>
      </c>
      <c r="G53" s="344"/>
      <c r="H53" s="343">
        <f>H51+H38+H25+H23</f>
        <v>5026180</v>
      </c>
      <c r="I53" s="124"/>
      <c r="J53" s="343">
        <f>J51+J38+J25+J23</f>
        <v>-4989455</v>
      </c>
      <c r="K53" s="328"/>
      <c r="L53" s="334"/>
      <c r="M53" s="66"/>
      <c r="N53" s="327">
        <f>+N51+N38+N25+N23</f>
        <v>15028258</v>
      </c>
    </row>
    <row r="54" spans="1:14" ht="12.75" customHeight="1" thickTop="1">
      <c r="A54" s="44"/>
      <c r="D54" s="40"/>
      <c r="E54" s="40"/>
      <c r="F54" s="64"/>
      <c r="G54" s="40"/>
      <c r="H54" s="40"/>
      <c r="I54" s="67"/>
      <c r="J54" s="40"/>
      <c r="K54" s="43"/>
      <c r="L54" s="40"/>
      <c r="M54" s="40"/>
      <c r="N54" s="87"/>
    </row>
    <row r="55" spans="1:14" ht="12.75" customHeight="1">
      <c r="A55" s="37" t="s">
        <v>34</v>
      </c>
      <c r="D55" s="68"/>
      <c r="E55" s="68"/>
      <c r="F55" s="69"/>
      <c r="G55" s="70"/>
      <c r="H55" s="69"/>
      <c r="J55" s="69"/>
      <c r="N55" s="88"/>
    </row>
    <row r="56" spans="1:14" ht="6.75" customHeight="1">
      <c r="D56" s="68"/>
      <c r="E56" s="68"/>
      <c r="F56" s="69"/>
      <c r="G56" s="70"/>
      <c r="H56" s="69"/>
      <c r="J56" s="69"/>
      <c r="N56" s="88"/>
    </row>
    <row r="57" spans="1:14">
      <c r="A57" s="53" t="s">
        <v>35</v>
      </c>
      <c r="B57" s="887" t="s">
        <v>77</v>
      </c>
      <c r="C57" s="887"/>
      <c r="D57" s="887"/>
      <c r="E57" s="887"/>
      <c r="F57" s="70"/>
      <c r="G57" s="70"/>
    </row>
    <row r="58" spans="1:14">
      <c r="A58" s="54" t="s">
        <v>78</v>
      </c>
      <c r="B58" s="54" t="s">
        <v>38</v>
      </c>
      <c r="D58" s="7"/>
      <c r="E58" s="7"/>
      <c r="F58" s="50"/>
    </row>
    <row r="59" spans="1:14">
      <c r="A59" s="54" t="s">
        <v>79</v>
      </c>
      <c r="B59" s="54" t="s">
        <v>119</v>
      </c>
      <c r="D59" s="7"/>
      <c r="E59" s="7"/>
      <c r="F59" s="50"/>
    </row>
    <row r="60" spans="1:14">
      <c r="D60" s="7"/>
      <c r="E60" s="7"/>
      <c r="F60" s="50"/>
    </row>
    <row r="61" spans="1:14">
      <c r="D61" s="7"/>
      <c r="E61" s="7"/>
      <c r="F61" s="50"/>
    </row>
    <row r="62" spans="1:14">
      <c r="D62" s="7"/>
      <c r="E62" s="7"/>
      <c r="F62" s="50"/>
    </row>
    <row r="63" spans="1:14">
      <c r="D63" s="7"/>
      <c r="E63" s="7"/>
      <c r="F63" s="50"/>
    </row>
    <row r="64" spans="1:14">
      <c r="D64" s="7"/>
      <c r="E64" s="7"/>
      <c r="F64" s="50"/>
    </row>
    <row r="65" spans="4:14">
      <c r="D65" s="7"/>
      <c r="E65" s="7"/>
      <c r="F65" s="50"/>
    </row>
    <row r="66" spans="4:14">
      <c r="D66" s="7"/>
      <c r="E66" s="7"/>
      <c r="F66" s="50"/>
    </row>
    <row r="67" spans="4:14">
      <c r="D67" s="7"/>
      <c r="E67" s="7"/>
      <c r="F67" s="50"/>
    </row>
    <row r="68" spans="4:14">
      <c r="D68" s="7"/>
      <c r="E68" s="7"/>
      <c r="F68" s="50"/>
    </row>
    <row r="69" spans="4:14">
      <c r="D69" s="7"/>
      <c r="E69" s="7"/>
      <c r="F69" s="50"/>
    </row>
    <row r="70" spans="4:14">
      <c r="D70" s="7"/>
      <c r="E70" s="7"/>
      <c r="F70" s="50"/>
    </row>
    <row r="71" spans="4:14">
      <c r="D71" s="7"/>
      <c r="E71" s="7"/>
      <c r="F71" s="50"/>
    </row>
    <row r="72" spans="4:14">
      <c r="D72" s="7"/>
      <c r="E72" s="7"/>
      <c r="F72" s="50"/>
    </row>
    <row r="73" spans="4:14">
      <c r="D73" s="7"/>
      <c r="E73" s="7"/>
      <c r="F73" s="50"/>
    </row>
    <row r="74" spans="4:14">
      <c r="D74" s="7"/>
      <c r="E74" s="7"/>
      <c r="F74" s="50"/>
    </row>
    <row r="75" spans="4:14">
      <c r="D75" s="7"/>
      <c r="E75" s="7"/>
      <c r="F75" s="50"/>
    </row>
    <row r="76" spans="4:14">
      <c r="D76" s="7"/>
      <c r="E76" s="7"/>
      <c r="F76" s="50"/>
    </row>
    <row r="77" spans="4:14">
      <c r="D77" s="7"/>
      <c r="E77" s="7"/>
      <c r="F77" s="50"/>
    </row>
    <row r="78" spans="4:14">
      <c r="D78" s="7"/>
      <c r="E78" s="7"/>
      <c r="F78" s="50"/>
      <c r="N78" s="7"/>
    </row>
    <row r="79" spans="4:14">
      <c r="D79" s="7"/>
      <c r="E79" s="7"/>
      <c r="F79" s="50"/>
      <c r="N79" s="7"/>
    </row>
    <row r="80" spans="4:14">
      <c r="D80" s="7"/>
      <c r="E80" s="7"/>
      <c r="F80" s="50"/>
      <c r="N80" s="7"/>
    </row>
    <row r="81" spans="4:14">
      <c r="D81" s="7"/>
      <c r="E81" s="7"/>
      <c r="F81" s="50"/>
      <c r="N81" s="7"/>
    </row>
    <row r="82" spans="4:14">
      <c r="D82" s="7"/>
      <c r="E82" s="7"/>
      <c r="F82" s="50"/>
      <c r="N82" s="7"/>
    </row>
    <row r="83" spans="4:14">
      <c r="D83" s="7"/>
      <c r="E83" s="7"/>
      <c r="F83" s="50"/>
      <c r="N83" s="7"/>
    </row>
    <row r="84" spans="4:14">
      <c r="D84" s="7"/>
      <c r="E84" s="7"/>
      <c r="F84" s="50"/>
      <c r="N84" s="7"/>
    </row>
    <row r="85" spans="4:14">
      <c r="D85" s="7"/>
      <c r="E85" s="7"/>
      <c r="F85" s="50"/>
      <c r="N85" s="7"/>
    </row>
    <row r="86" spans="4:14">
      <c r="D86" s="7"/>
      <c r="E86" s="7"/>
      <c r="F86" s="50"/>
      <c r="N86" s="7"/>
    </row>
    <row r="87" spans="4:14">
      <c r="D87" s="7"/>
      <c r="E87" s="7"/>
      <c r="F87" s="50"/>
      <c r="N87" s="7"/>
    </row>
    <row r="88" spans="4:14">
      <c r="D88" s="7"/>
      <c r="E88" s="7"/>
      <c r="F88" s="50"/>
      <c r="N88" s="7"/>
    </row>
    <row r="89" spans="4:14">
      <c r="D89" s="7"/>
      <c r="E89" s="7"/>
      <c r="F89" s="50"/>
      <c r="N89" s="7"/>
    </row>
    <row r="90" spans="4:14">
      <c r="D90" s="7"/>
      <c r="E90" s="7"/>
      <c r="F90" s="50"/>
      <c r="N90" s="7"/>
    </row>
    <row r="91" spans="4:14">
      <c r="D91" s="7"/>
      <c r="E91" s="7"/>
      <c r="F91" s="50"/>
      <c r="N91" s="7"/>
    </row>
    <row r="92" spans="4:14">
      <c r="D92" s="7"/>
      <c r="E92" s="7"/>
      <c r="F92" s="50"/>
      <c r="N92" s="7"/>
    </row>
    <row r="93" spans="4:14">
      <c r="D93" s="7"/>
      <c r="E93" s="7"/>
      <c r="F93" s="50"/>
      <c r="N93" s="7"/>
    </row>
    <row r="94" spans="4:14">
      <c r="D94" s="7"/>
      <c r="E94" s="7"/>
      <c r="F94" s="50"/>
      <c r="N94" s="7"/>
    </row>
    <row r="95" spans="4:14">
      <c r="D95" s="7"/>
      <c r="E95" s="7"/>
      <c r="F95" s="50"/>
      <c r="N95" s="7"/>
    </row>
    <row r="96" spans="4:14">
      <c r="D96" s="7"/>
      <c r="E96" s="7"/>
      <c r="F96" s="50"/>
      <c r="N96" s="7"/>
    </row>
    <row r="97" spans="4:14">
      <c r="D97" s="7"/>
      <c r="E97" s="7"/>
      <c r="F97" s="50"/>
      <c r="N97" s="7"/>
    </row>
    <row r="98" spans="4:14">
      <c r="D98" s="7"/>
      <c r="E98" s="7"/>
      <c r="F98" s="50"/>
      <c r="N98" s="7"/>
    </row>
    <row r="99" spans="4:14">
      <c r="D99" s="7"/>
      <c r="E99" s="7"/>
      <c r="F99" s="50"/>
      <c r="N99" s="7"/>
    </row>
    <row r="100" spans="4:14">
      <c r="D100" s="7"/>
      <c r="E100" s="7"/>
      <c r="F100" s="50"/>
      <c r="N100" s="7"/>
    </row>
    <row r="101" spans="4:14">
      <c r="D101" s="7"/>
      <c r="E101" s="7"/>
      <c r="F101" s="50"/>
      <c r="N101" s="7"/>
    </row>
    <row r="102" spans="4:14">
      <c r="D102" s="7"/>
      <c r="E102" s="7"/>
      <c r="F102" s="50"/>
      <c r="N102" s="7"/>
    </row>
    <row r="103" spans="4:14">
      <c r="D103" s="7"/>
      <c r="E103" s="7"/>
      <c r="F103" s="50"/>
      <c r="N103" s="7"/>
    </row>
    <row r="104" spans="4:14">
      <c r="D104" s="7"/>
      <c r="E104" s="7"/>
      <c r="F104" s="50"/>
      <c r="N104" s="7"/>
    </row>
    <row r="105" spans="4:14">
      <c r="D105" s="7"/>
      <c r="E105" s="7"/>
      <c r="F105" s="50"/>
      <c r="N105" s="7"/>
    </row>
    <row r="106" spans="4:14">
      <c r="D106" s="7"/>
      <c r="E106" s="7"/>
      <c r="F106" s="50"/>
      <c r="N106" s="7"/>
    </row>
    <row r="107" spans="4:14">
      <c r="D107" s="7"/>
      <c r="E107" s="7"/>
      <c r="F107" s="50"/>
      <c r="N107" s="7"/>
    </row>
    <row r="108" spans="4:14">
      <c r="D108" s="7"/>
      <c r="E108" s="7"/>
      <c r="F108" s="50"/>
      <c r="N108" s="7"/>
    </row>
    <row r="109" spans="4:14">
      <c r="D109" s="7"/>
      <c r="E109" s="7"/>
      <c r="F109" s="50"/>
      <c r="N109" s="7"/>
    </row>
    <row r="110" spans="4:14">
      <c r="D110" s="7"/>
      <c r="E110" s="7"/>
      <c r="F110" s="50"/>
      <c r="N110" s="7"/>
    </row>
    <row r="111" spans="4:14">
      <c r="D111" s="7"/>
      <c r="E111" s="7"/>
      <c r="F111" s="50"/>
      <c r="N111" s="7"/>
    </row>
    <row r="112" spans="4:14">
      <c r="D112" s="7"/>
      <c r="E112" s="7"/>
      <c r="F112" s="50"/>
      <c r="N112" s="7"/>
    </row>
    <row r="113" spans="4:14">
      <c r="D113" s="7"/>
      <c r="E113" s="7"/>
      <c r="F113" s="50"/>
      <c r="N113" s="7"/>
    </row>
    <row r="114" spans="4:14">
      <c r="D114" s="7"/>
      <c r="E114" s="7"/>
      <c r="F114" s="50"/>
      <c r="N114" s="7"/>
    </row>
    <row r="115" spans="4:14">
      <c r="D115" s="7"/>
      <c r="E115" s="7"/>
      <c r="F115" s="50"/>
      <c r="N115" s="7"/>
    </row>
    <row r="116" spans="4:14">
      <c r="D116" s="7"/>
      <c r="E116" s="7"/>
      <c r="F116" s="50"/>
      <c r="N116" s="7"/>
    </row>
    <row r="117" spans="4:14">
      <c r="D117" s="7"/>
      <c r="E117" s="7"/>
      <c r="F117" s="50"/>
      <c r="N117" s="7"/>
    </row>
    <row r="118" spans="4:14">
      <c r="D118" s="7"/>
      <c r="E118" s="7"/>
      <c r="F118" s="50"/>
      <c r="N118" s="7"/>
    </row>
    <row r="119" spans="4:14">
      <c r="D119" s="7"/>
      <c r="E119" s="7"/>
      <c r="F119" s="50"/>
      <c r="N119" s="7"/>
    </row>
    <row r="120" spans="4:14">
      <c r="D120" s="7"/>
      <c r="E120" s="7"/>
      <c r="F120" s="50"/>
      <c r="N120" s="7"/>
    </row>
    <row r="121" spans="4:14">
      <c r="D121" s="7"/>
      <c r="E121" s="7"/>
      <c r="F121" s="50"/>
      <c r="N121" s="7"/>
    </row>
    <row r="122" spans="4:14">
      <c r="D122" s="7"/>
      <c r="E122" s="7"/>
      <c r="F122" s="50"/>
      <c r="N122" s="7"/>
    </row>
    <row r="123" spans="4:14">
      <c r="D123" s="7"/>
      <c r="E123" s="7"/>
      <c r="F123" s="50"/>
      <c r="N123" s="7"/>
    </row>
    <row r="124" spans="4:14">
      <c r="D124" s="7"/>
      <c r="E124" s="7"/>
      <c r="F124" s="50"/>
      <c r="N124" s="7"/>
    </row>
    <row r="125" spans="4:14">
      <c r="D125" s="7"/>
      <c r="E125" s="7"/>
      <c r="F125" s="50"/>
      <c r="N125" s="7"/>
    </row>
    <row r="126" spans="4:14">
      <c r="D126" s="7"/>
      <c r="E126" s="7"/>
      <c r="F126" s="50"/>
      <c r="N126" s="7"/>
    </row>
    <row r="127" spans="4:14">
      <c r="D127" s="7"/>
      <c r="E127" s="7"/>
      <c r="F127" s="50"/>
      <c r="N127" s="7"/>
    </row>
    <row r="128" spans="4:14">
      <c r="D128" s="7"/>
      <c r="E128" s="7"/>
      <c r="F128" s="50"/>
      <c r="N128" s="7"/>
    </row>
    <row r="129" spans="4:14">
      <c r="D129" s="7"/>
      <c r="E129" s="7"/>
      <c r="F129" s="50"/>
      <c r="N129" s="7"/>
    </row>
    <row r="130" spans="4:14">
      <c r="D130" s="7"/>
      <c r="E130" s="7"/>
      <c r="F130" s="50"/>
      <c r="N130" s="7"/>
    </row>
    <row r="131" spans="4:14">
      <c r="D131" s="7"/>
      <c r="E131" s="7"/>
      <c r="F131" s="50"/>
      <c r="N131" s="7"/>
    </row>
    <row r="132" spans="4:14">
      <c r="D132" s="7"/>
      <c r="E132" s="7"/>
      <c r="F132" s="50"/>
      <c r="N132" s="7"/>
    </row>
    <row r="133" spans="4:14">
      <c r="D133" s="7"/>
      <c r="E133" s="7"/>
      <c r="F133" s="50"/>
      <c r="N133" s="7"/>
    </row>
    <row r="134" spans="4:14">
      <c r="D134" s="7"/>
      <c r="E134" s="7"/>
      <c r="F134" s="50"/>
      <c r="N134" s="7"/>
    </row>
    <row r="135" spans="4:14">
      <c r="D135" s="7"/>
      <c r="E135" s="7"/>
      <c r="F135" s="50"/>
      <c r="N135" s="7"/>
    </row>
    <row r="136" spans="4:14">
      <c r="D136" s="7"/>
      <c r="E136" s="7"/>
      <c r="F136" s="50"/>
      <c r="N136" s="7"/>
    </row>
    <row r="137" spans="4:14">
      <c r="D137" s="7"/>
      <c r="E137" s="7"/>
      <c r="F137" s="50"/>
      <c r="N137" s="7"/>
    </row>
    <row r="138" spans="4:14">
      <c r="D138" s="7"/>
      <c r="E138" s="7"/>
      <c r="F138" s="50"/>
      <c r="N138" s="7"/>
    </row>
    <row r="139" spans="4:14">
      <c r="D139" s="7"/>
      <c r="E139" s="7"/>
      <c r="F139" s="50"/>
      <c r="N139" s="7"/>
    </row>
    <row r="140" spans="4:14">
      <c r="D140" s="7"/>
      <c r="E140" s="7"/>
      <c r="F140" s="50"/>
      <c r="N140" s="7"/>
    </row>
    <row r="141" spans="4:14">
      <c r="D141" s="7"/>
      <c r="E141" s="7"/>
      <c r="F141" s="50"/>
      <c r="N141" s="7"/>
    </row>
    <row r="142" spans="4:14">
      <c r="D142" s="7"/>
      <c r="E142" s="7"/>
      <c r="F142" s="50"/>
      <c r="N142" s="7"/>
    </row>
    <row r="143" spans="4:14">
      <c r="D143" s="7"/>
      <c r="E143" s="7"/>
      <c r="F143" s="50"/>
      <c r="N143" s="7"/>
    </row>
    <row r="144" spans="4:14">
      <c r="D144" s="7"/>
      <c r="E144" s="7"/>
      <c r="F144" s="50"/>
      <c r="N144" s="7"/>
    </row>
    <row r="145" spans="4:14">
      <c r="D145" s="7"/>
      <c r="E145" s="7"/>
      <c r="F145" s="50"/>
      <c r="N145" s="7"/>
    </row>
    <row r="146" spans="4:14">
      <c r="D146" s="7"/>
      <c r="E146" s="7"/>
      <c r="F146" s="50"/>
      <c r="N146" s="7"/>
    </row>
    <row r="147" spans="4:14">
      <c r="D147" s="7"/>
      <c r="E147" s="7"/>
      <c r="F147" s="50"/>
      <c r="N147" s="7"/>
    </row>
    <row r="148" spans="4:14">
      <c r="D148" s="7"/>
      <c r="E148" s="7"/>
      <c r="F148" s="50"/>
      <c r="N148" s="7"/>
    </row>
    <row r="149" spans="4:14">
      <c r="D149" s="7"/>
      <c r="E149" s="7"/>
      <c r="F149" s="50"/>
      <c r="N149" s="7"/>
    </row>
    <row r="150" spans="4:14">
      <c r="D150" s="7"/>
      <c r="E150" s="7"/>
      <c r="F150" s="50"/>
      <c r="N150" s="7"/>
    </row>
    <row r="151" spans="4:14">
      <c r="D151" s="7"/>
      <c r="E151" s="7"/>
      <c r="F151" s="50"/>
      <c r="N151" s="7"/>
    </row>
    <row r="152" spans="4:14">
      <c r="D152" s="7"/>
      <c r="E152" s="7"/>
      <c r="F152" s="50"/>
      <c r="N152" s="7"/>
    </row>
    <row r="153" spans="4:14">
      <c r="D153" s="7"/>
      <c r="E153" s="7"/>
      <c r="F153" s="50"/>
      <c r="N153" s="7"/>
    </row>
    <row r="154" spans="4:14">
      <c r="D154" s="7"/>
      <c r="E154" s="7"/>
      <c r="F154" s="50"/>
      <c r="N154" s="7"/>
    </row>
    <row r="155" spans="4:14">
      <c r="D155" s="7"/>
      <c r="E155" s="7"/>
      <c r="F155" s="50"/>
      <c r="N155" s="7"/>
    </row>
    <row r="156" spans="4:14">
      <c r="D156" s="7"/>
      <c r="E156" s="7"/>
      <c r="F156" s="50"/>
      <c r="N156" s="7"/>
    </row>
    <row r="157" spans="4:14">
      <c r="D157" s="7"/>
      <c r="E157" s="7"/>
      <c r="F157" s="50"/>
      <c r="N157" s="7"/>
    </row>
    <row r="158" spans="4:14">
      <c r="D158" s="7"/>
      <c r="E158" s="7"/>
      <c r="F158" s="50"/>
      <c r="N158" s="7"/>
    </row>
    <row r="159" spans="4:14">
      <c r="D159" s="7"/>
      <c r="E159" s="7"/>
      <c r="F159" s="50"/>
      <c r="N159" s="7"/>
    </row>
    <row r="160" spans="4:14">
      <c r="D160" s="7"/>
      <c r="E160" s="7"/>
      <c r="F160" s="50"/>
      <c r="N160" s="7"/>
    </row>
    <row r="161" spans="4:14">
      <c r="D161" s="7"/>
      <c r="E161" s="7"/>
      <c r="F161" s="50"/>
      <c r="N161" s="7"/>
    </row>
    <row r="162" spans="4:14">
      <c r="D162" s="7"/>
      <c r="E162" s="7"/>
      <c r="F162" s="50"/>
      <c r="N162" s="7"/>
    </row>
    <row r="163" spans="4:14">
      <c r="D163" s="7"/>
      <c r="E163" s="7"/>
      <c r="F163" s="50"/>
      <c r="N163" s="7"/>
    </row>
    <row r="164" spans="4:14">
      <c r="D164" s="7"/>
      <c r="E164" s="7"/>
      <c r="F164" s="50"/>
      <c r="N164" s="7"/>
    </row>
    <row r="165" spans="4:14">
      <c r="D165" s="7"/>
      <c r="E165" s="7"/>
      <c r="F165" s="50"/>
      <c r="N165" s="7"/>
    </row>
    <row r="166" spans="4:14">
      <c r="D166" s="7"/>
      <c r="E166" s="7"/>
      <c r="F166" s="50"/>
      <c r="N166" s="7"/>
    </row>
    <row r="167" spans="4:14">
      <c r="D167" s="7"/>
      <c r="E167" s="7"/>
      <c r="F167" s="50"/>
      <c r="N167" s="7"/>
    </row>
    <row r="168" spans="4:14">
      <c r="D168" s="7"/>
      <c r="E168" s="7"/>
      <c r="F168" s="50"/>
      <c r="N168" s="7"/>
    </row>
    <row r="169" spans="4:14">
      <c r="D169" s="7"/>
      <c r="E169" s="7"/>
      <c r="F169" s="50"/>
      <c r="N169" s="7"/>
    </row>
    <row r="170" spans="4:14">
      <c r="D170" s="7"/>
      <c r="E170" s="7"/>
      <c r="F170" s="50"/>
      <c r="N170" s="7"/>
    </row>
    <row r="171" spans="4:14">
      <c r="D171" s="7"/>
      <c r="E171" s="7"/>
      <c r="F171" s="50"/>
      <c r="N171" s="7"/>
    </row>
    <row r="172" spans="4:14">
      <c r="D172" s="7"/>
      <c r="E172" s="7"/>
      <c r="F172" s="50"/>
      <c r="N172" s="7"/>
    </row>
    <row r="173" spans="4:14">
      <c r="D173" s="7"/>
      <c r="E173" s="7"/>
      <c r="F173" s="50"/>
      <c r="N173" s="7"/>
    </row>
    <row r="174" spans="4:14">
      <c r="D174" s="7"/>
      <c r="E174" s="7"/>
      <c r="F174" s="50"/>
      <c r="N174" s="7"/>
    </row>
    <row r="175" spans="4:14">
      <c r="D175" s="7"/>
      <c r="E175" s="7"/>
      <c r="F175" s="50"/>
      <c r="N175" s="7"/>
    </row>
    <row r="176" spans="4:14">
      <c r="D176" s="7"/>
      <c r="E176" s="7"/>
      <c r="F176" s="50"/>
      <c r="N176" s="7"/>
    </row>
    <row r="177" spans="4:14">
      <c r="D177" s="7"/>
      <c r="E177" s="7"/>
      <c r="F177" s="50"/>
      <c r="N177" s="7"/>
    </row>
    <row r="178" spans="4:14">
      <c r="D178" s="7"/>
      <c r="E178" s="7"/>
      <c r="F178" s="50"/>
      <c r="N178" s="7"/>
    </row>
    <row r="179" spans="4:14">
      <c r="D179" s="7"/>
      <c r="E179" s="7"/>
      <c r="F179" s="50"/>
      <c r="N179" s="7"/>
    </row>
    <row r="180" spans="4:14">
      <c r="D180" s="7"/>
      <c r="E180" s="7"/>
      <c r="F180" s="50"/>
      <c r="N180" s="7"/>
    </row>
    <row r="181" spans="4:14">
      <c r="D181" s="7"/>
      <c r="E181" s="7"/>
      <c r="F181" s="50"/>
      <c r="N181" s="7"/>
    </row>
    <row r="182" spans="4:14">
      <c r="D182" s="7"/>
      <c r="E182" s="7"/>
      <c r="F182" s="50"/>
      <c r="N182" s="7"/>
    </row>
    <row r="183" spans="4:14">
      <c r="D183" s="7"/>
      <c r="E183" s="7"/>
      <c r="F183" s="50"/>
      <c r="N183" s="7"/>
    </row>
    <row r="184" spans="4:14">
      <c r="D184" s="7"/>
      <c r="E184" s="7"/>
      <c r="F184" s="50"/>
      <c r="N184" s="7"/>
    </row>
    <row r="185" spans="4:14">
      <c r="D185" s="7"/>
      <c r="E185" s="7"/>
      <c r="F185" s="50"/>
      <c r="N185" s="7"/>
    </row>
    <row r="186" spans="4:14">
      <c r="D186" s="7"/>
      <c r="E186" s="7"/>
      <c r="F186" s="50"/>
      <c r="N186" s="7"/>
    </row>
    <row r="187" spans="4:14">
      <c r="D187" s="7"/>
      <c r="E187" s="7"/>
      <c r="F187" s="50"/>
      <c r="N187" s="7"/>
    </row>
    <row r="188" spans="4:14">
      <c r="D188" s="7"/>
      <c r="E188" s="7"/>
      <c r="F188" s="50"/>
      <c r="N188" s="7"/>
    </row>
    <row r="189" spans="4:14">
      <c r="D189" s="7"/>
      <c r="E189" s="7"/>
      <c r="F189" s="50"/>
      <c r="N189" s="7"/>
    </row>
    <row r="190" spans="4:14">
      <c r="D190" s="7"/>
      <c r="E190" s="7"/>
      <c r="F190" s="50"/>
      <c r="N190" s="7"/>
    </row>
    <row r="191" spans="4:14">
      <c r="D191" s="7"/>
      <c r="E191" s="7"/>
      <c r="F191" s="50"/>
      <c r="N191" s="7"/>
    </row>
    <row r="192" spans="4:14">
      <c r="D192" s="7"/>
      <c r="E192" s="7"/>
      <c r="F192" s="50"/>
      <c r="N192" s="7"/>
    </row>
    <row r="193" spans="4:14">
      <c r="D193" s="7"/>
      <c r="E193" s="7"/>
      <c r="F193" s="50"/>
      <c r="N193" s="7"/>
    </row>
    <row r="194" spans="4:14">
      <c r="D194" s="7"/>
      <c r="E194" s="7"/>
      <c r="F194" s="50"/>
      <c r="N194" s="7"/>
    </row>
    <row r="195" spans="4:14">
      <c r="D195" s="7"/>
      <c r="E195" s="7"/>
      <c r="F195" s="50"/>
      <c r="N195" s="7"/>
    </row>
    <row r="196" spans="4:14">
      <c r="D196" s="7"/>
      <c r="E196" s="7"/>
      <c r="F196" s="50"/>
      <c r="N196" s="7"/>
    </row>
    <row r="197" spans="4:14">
      <c r="D197" s="7"/>
      <c r="E197" s="7"/>
      <c r="F197" s="50"/>
      <c r="N197" s="7"/>
    </row>
    <row r="198" spans="4:14">
      <c r="D198" s="7"/>
      <c r="E198" s="7"/>
      <c r="F198" s="50"/>
      <c r="N198" s="7"/>
    </row>
    <row r="199" spans="4:14">
      <c r="D199" s="7"/>
      <c r="E199" s="7"/>
      <c r="F199" s="50"/>
      <c r="N199" s="7"/>
    </row>
    <row r="200" spans="4:14">
      <c r="D200" s="7"/>
      <c r="E200" s="7"/>
      <c r="F200" s="50"/>
      <c r="N200" s="7"/>
    </row>
    <row r="201" spans="4:14">
      <c r="D201" s="7"/>
      <c r="E201" s="7"/>
      <c r="F201" s="50"/>
      <c r="N201" s="7"/>
    </row>
    <row r="202" spans="4:14">
      <c r="D202" s="7"/>
      <c r="E202" s="7"/>
      <c r="F202" s="50"/>
      <c r="N202" s="7"/>
    </row>
    <row r="203" spans="4:14">
      <c r="D203" s="7"/>
      <c r="E203" s="7"/>
      <c r="F203" s="50"/>
      <c r="N203" s="7"/>
    </row>
    <row r="204" spans="4:14">
      <c r="D204" s="7"/>
      <c r="E204" s="7"/>
      <c r="F204" s="50"/>
      <c r="N204" s="7"/>
    </row>
    <row r="205" spans="4:14">
      <c r="D205" s="7"/>
      <c r="E205" s="7"/>
      <c r="F205" s="50"/>
      <c r="N205" s="7"/>
    </row>
    <row r="206" spans="4:14">
      <c r="D206" s="7"/>
      <c r="E206" s="7"/>
      <c r="F206" s="50"/>
      <c r="N206" s="7"/>
    </row>
    <row r="207" spans="4:14">
      <c r="D207" s="7"/>
      <c r="E207" s="7"/>
      <c r="F207" s="50"/>
      <c r="N207" s="7"/>
    </row>
    <row r="208" spans="4:14">
      <c r="D208" s="7"/>
      <c r="E208" s="7"/>
      <c r="F208" s="50"/>
      <c r="N208" s="7"/>
    </row>
    <row r="209" spans="4:14">
      <c r="D209" s="7"/>
      <c r="E209" s="7"/>
      <c r="F209" s="50"/>
      <c r="N209" s="7"/>
    </row>
    <row r="210" spans="4:14">
      <c r="D210" s="7"/>
      <c r="E210" s="7"/>
      <c r="F210" s="50"/>
      <c r="N210" s="7"/>
    </row>
    <row r="211" spans="4:14">
      <c r="D211" s="7"/>
      <c r="E211" s="7"/>
      <c r="F211" s="50"/>
      <c r="N211" s="7"/>
    </row>
    <row r="212" spans="4:14">
      <c r="D212" s="7"/>
      <c r="E212" s="7"/>
      <c r="F212" s="50"/>
      <c r="N212" s="7"/>
    </row>
    <row r="213" spans="4:14">
      <c r="D213" s="7"/>
      <c r="E213" s="7"/>
      <c r="F213" s="50"/>
      <c r="N213" s="7"/>
    </row>
    <row r="214" spans="4:14">
      <c r="D214" s="7"/>
      <c r="E214" s="7"/>
      <c r="F214" s="50"/>
      <c r="N214" s="7"/>
    </row>
    <row r="215" spans="4:14">
      <c r="D215" s="7"/>
      <c r="E215" s="7"/>
      <c r="F215" s="50"/>
      <c r="N215" s="7"/>
    </row>
    <row r="216" spans="4:14">
      <c r="D216" s="7"/>
      <c r="E216" s="7"/>
      <c r="F216" s="50"/>
      <c r="N216" s="7"/>
    </row>
    <row r="217" spans="4:14">
      <c r="D217" s="7"/>
      <c r="E217" s="7"/>
      <c r="F217" s="50"/>
      <c r="N217" s="7"/>
    </row>
    <row r="218" spans="4:14">
      <c r="D218" s="7"/>
      <c r="E218" s="7"/>
      <c r="F218" s="50"/>
      <c r="N218" s="7"/>
    </row>
    <row r="219" spans="4:14">
      <c r="D219" s="7"/>
      <c r="E219" s="7"/>
      <c r="F219" s="50"/>
      <c r="N219" s="7"/>
    </row>
    <row r="220" spans="4:14">
      <c r="D220" s="7"/>
      <c r="E220" s="7"/>
      <c r="F220" s="50"/>
      <c r="N220" s="7"/>
    </row>
    <row r="221" spans="4:14">
      <c r="D221" s="7"/>
      <c r="E221" s="7"/>
      <c r="F221" s="50"/>
      <c r="N221" s="7"/>
    </row>
    <row r="222" spans="4:14">
      <c r="D222" s="7"/>
      <c r="E222" s="7"/>
      <c r="F222" s="50"/>
      <c r="N222" s="7"/>
    </row>
    <row r="223" spans="4:14">
      <c r="D223" s="7"/>
      <c r="E223" s="7"/>
      <c r="F223" s="50"/>
      <c r="N223" s="7"/>
    </row>
    <row r="224" spans="4:14">
      <c r="D224" s="7"/>
      <c r="E224" s="7"/>
      <c r="F224" s="50"/>
      <c r="N224" s="7"/>
    </row>
    <row r="225" spans="4:14">
      <c r="D225" s="7"/>
      <c r="E225" s="7"/>
      <c r="F225" s="50"/>
      <c r="N225" s="7"/>
    </row>
    <row r="226" spans="4:14">
      <c r="D226" s="7"/>
      <c r="E226" s="7"/>
      <c r="F226" s="50"/>
      <c r="N226" s="7"/>
    </row>
    <row r="227" spans="4:14">
      <c r="D227" s="7"/>
      <c r="E227" s="7"/>
      <c r="F227" s="50"/>
      <c r="N227" s="7"/>
    </row>
    <row r="228" spans="4:14">
      <c r="D228" s="7"/>
      <c r="E228" s="7"/>
      <c r="F228" s="50"/>
      <c r="N228" s="7"/>
    </row>
    <row r="229" spans="4:14">
      <c r="D229" s="7"/>
      <c r="E229" s="7"/>
      <c r="F229" s="50"/>
      <c r="N229" s="7"/>
    </row>
    <row r="230" spans="4:14">
      <c r="D230" s="7"/>
      <c r="E230" s="7"/>
      <c r="F230" s="50"/>
      <c r="N230" s="7"/>
    </row>
    <row r="231" spans="4:14">
      <c r="D231" s="7"/>
      <c r="E231" s="7"/>
      <c r="F231" s="50"/>
      <c r="N231" s="7"/>
    </row>
    <row r="232" spans="4:14">
      <c r="D232" s="7"/>
      <c r="E232" s="7"/>
      <c r="F232" s="50"/>
      <c r="N232" s="7"/>
    </row>
    <row r="233" spans="4:14">
      <c r="D233" s="7"/>
      <c r="E233" s="7"/>
      <c r="F233" s="50"/>
      <c r="N233" s="7"/>
    </row>
    <row r="234" spans="4:14">
      <c r="D234" s="7"/>
      <c r="E234" s="7"/>
      <c r="F234" s="50"/>
      <c r="N234" s="7"/>
    </row>
    <row r="235" spans="4:14">
      <c r="D235" s="7"/>
      <c r="E235" s="7"/>
      <c r="F235" s="50"/>
      <c r="N235" s="7"/>
    </row>
    <row r="236" spans="4:14">
      <c r="D236" s="7"/>
      <c r="E236" s="7"/>
      <c r="F236" s="50"/>
      <c r="N236" s="7"/>
    </row>
    <row r="237" spans="4:14">
      <c r="D237" s="7"/>
      <c r="E237" s="7"/>
      <c r="F237" s="50"/>
      <c r="N237" s="7"/>
    </row>
    <row r="238" spans="4:14">
      <c r="D238" s="7"/>
      <c r="E238" s="7"/>
      <c r="F238" s="50"/>
      <c r="N238" s="7"/>
    </row>
    <row r="239" spans="4:14">
      <c r="D239" s="7"/>
      <c r="E239" s="7"/>
      <c r="F239" s="50"/>
      <c r="N239" s="7"/>
    </row>
    <row r="240" spans="4:14">
      <c r="D240" s="7"/>
      <c r="E240" s="7"/>
      <c r="F240" s="50"/>
      <c r="N240" s="7"/>
    </row>
    <row r="241" spans="4:14">
      <c r="D241" s="7"/>
      <c r="E241" s="7"/>
      <c r="F241" s="50"/>
      <c r="N241" s="7"/>
    </row>
    <row r="242" spans="4:14">
      <c r="D242" s="7"/>
      <c r="E242" s="7"/>
      <c r="F242" s="50"/>
      <c r="N242" s="7"/>
    </row>
    <row r="243" spans="4:14">
      <c r="D243" s="7"/>
      <c r="E243" s="7"/>
      <c r="F243" s="50"/>
      <c r="N243" s="7"/>
    </row>
    <row r="244" spans="4:14">
      <c r="D244" s="7"/>
      <c r="E244" s="7"/>
      <c r="F244" s="50"/>
      <c r="N244" s="7"/>
    </row>
    <row r="245" spans="4:14">
      <c r="D245" s="7"/>
      <c r="E245" s="7"/>
      <c r="F245" s="50"/>
      <c r="N245" s="7"/>
    </row>
    <row r="246" spans="4:14">
      <c r="D246" s="7"/>
      <c r="E246" s="7"/>
      <c r="F246" s="50"/>
      <c r="N246" s="7"/>
    </row>
    <row r="247" spans="4:14">
      <c r="D247" s="7"/>
      <c r="E247" s="7"/>
      <c r="F247" s="50"/>
      <c r="N247" s="7"/>
    </row>
    <row r="248" spans="4:14">
      <c r="D248" s="7"/>
      <c r="E248" s="7"/>
      <c r="F248" s="50"/>
      <c r="N248" s="7"/>
    </row>
    <row r="249" spans="4:14">
      <c r="D249" s="7"/>
      <c r="E249" s="7"/>
      <c r="F249" s="50"/>
      <c r="N249" s="7"/>
    </row>
    <row r="250" spans="4:14">
      <c r="D250" s="7"/>
      <c r="E250" s="7"/>
      <c r="F250" s="50"/>
      <c r="N250" s="7"/>
    </row>
    <row r="251" spans="4:14">
      <c r="D251" s="7"/>
      <c r="E251" s="7"/>
      <c r="F251" s="50"/>
      <c r="N251" s="7"/>
    </row>
    <row r="252" spans="4:14">
      <c r="D252" s="7"/>
      <c r="E252" s="7"/>
      <c r="F252" s="50"/>
      <c r="N252" s="7"/>
    </row>
    <row r="253" spans="4:14">
      <c r="D253" s="7"/>
      <c r="E253" s="7"/>
      <c r="F253" s="50"/>
      <c r="N253" s="7"/>
    </row>
    <row r="254" spans="4:14">
      <c r="D254" s="7"/>
      <c r="E254" s="7"/>
      <c r="F254" s="50"/>
      <c r="N254" s="7"/>
    </row>
    <row r="255" spans="4:14">
      <c r="D255" s="7"/>
      <c r="E255" s="7"/>
      <c r="F255" s="50"/>
      <c r="N255" s="7"/>
    </row>
    <row r="256" spans="4:14">
      <c r="D256" s="7"/>
      <c r="E256" s="7"/>
      <c r="F256" s="50"/>
      <c r="N256" s="7"/>
    </row>
    <row r="257" spans="4:14">
      <c r="D257" s="7"/>
      <c r="E257" s="7"/>
      <c r="F257" s="50"/>
      <c r="N257" s="7"/>
    </row>
    <row r="258" spans="4:14">
      <c r="D258" s="7"/>
      <c r="E258" s="7"/>
      <c r="F258" s="50"/>
      <c r="N258" s="7"/>
    </row>
    <row r="259" spans="4:14">
      <c r="D259" s="7"/>
      <c r="E259" s="7"/>
      <c r="F259" s="50"/>
      <c r="N259" s="7"/>
    </row>
    <row r="260" spans="4:14">
      <c r="D260" s="7"/>
      <c r="E260" s="7"/>
      <c r="F260" s="50"/>
      <c r="N260" s="7"/>
    </row>
    <row r="261" spans="4:14">
      <c r="D261" s="7"/>
      <c r="E261" s="7"/>
      <c r="F261" s="50"/>
      <c r="N261" s="7"/>
    </row>
    <row r="262" spans="4:14">
      <c r="D262" s="7"/>
      <c r="E262" s="7"/>
      <c r="F262" s="50"/>
      <c r="N262" s="7"/>
    </row>
    <row r="263" spans="4:14">
      <c r="D263" s="7"/>
      <c r="E263" s="7"/>
      <c r="F263" s="50"/>
      <c r="N263" s="7"/>
    </row>
    <row r="264" spans="4:14">
      <c r="D264" s="7"/>
      <c r="E264" s="7"/>
      <c r="F264" s="50"/>
      <c r="N264" s="7"/>
    </row>
    <row r="265" spans="4:14">
      <c r="D265" s="7"/>
      <c r="E265" s="7"/>
      <c r="F265" s="50"/>
      <c r="N265" s="7"/>
    </row>
    <row r="266" spans="4:14">
      <c r="D266" s="7"/>
      <c r="E266" s="7"/>
      <c r="F266" s="50"/>
      <c r="N266" s="7"/>
    </row>
    <row r="267" spans="4:14">
      <c r="D267" s="7"/>
      <c r="E267" s="7"/>
      <c r="F267" s="50"/>
      <c r="N267" s="7"/>
    </row>
    <row r="268" spans="4:14">
      <c r="D268" s="7"/>
      <c r="E268" s="7"/>
      <c r="F268" s="50"/>
      <c r="N268" s="7"/>
    </row>
    <row r="269" spans="4:14">
      <c r="D269" s="7"/>
      <c r="E269" s="7"/>
      <c r="F269" s="50"/>
      <c r="N269" s="7"/>
    </row>
    <row r="270" spans="4:14">
      <c r="D270" s="7"/>
      <c r="E270" s="7"/>
      <c r="F270" s="50"/>
      <c r="N270" s="7"/>
    </row>
    <row r="271" spans="4:14">
      <c r="D271" s="7"/>
      <c r="E271" s="7"/>
      <c r="F271" s="50"/>
      <c r="N271" s="7"/>
    </row>
    <row r="272" spans="4:14">
      <c r="D272" s="7"/>
      <c r="E272" s="7"/>
      <c r="F272" s="50"/>
      <c r="N272" s="7"/>
    </row>
    <row r="273" spans="4:14">
      <c r="D273" s="7"/>
      <c r="E273" s="7"/>
      <c r="F273" s="50"/>
      <c r="N273" s="7"/>
    </row>
    <row r="274" spans="4:14">
      <c r="D274" s="7"/>
      <c r="E274" s="7"/>
      <c r="F274" s="50"/>
      <c r="N274" s="7"/>
    </row>
    <row r="275" spans="4:14">
      <c r="D275" s="7"/>
      <c r="E275" s="7"/>
      <c r="F275" s="50"/>
      <c r="N275" s="7"/>
    </row>
    <row r="276" spans="4:14">
      <c r="D276" s="7"/>
      <c r="E276" s="7"/>
      <c r="F276" s="50"/>
      <c r="N276" s="7"/>
    </row>
    <row r="277" spans="4:14">
      <c r="D277" s="7"/>
      <c r="E277" s="7"/>
      <c r="F277" s="50"/>
      <c r="N277" s="7"/>
    </row>
    <row r="278" spans="4:14">
      <c r="D278" s="7"/>
      <c r="E278" s="7"/>
      <c r="F278" s="50"/>
      <c r="N278" s="7"/>
    </row>
    <row r="279" spans="4:14">
      <c r="D279" s="7"/>
      <c r="E279" s="7"/>
      <c r="F279" s="50"/>
      <c r="N279" s="7"/>
    </row>
    <row r="280" spans="4:14">
      <c r="D280" s="7"/>
      <c r="E280" s="7"/>
      <c r="F280" s="50"/>
      <c r="N280" s="7"/>
    </row>
    <row r="281" spans="4:14">
      <c r="D281" s="7"/>
      <c r="E281" s="7"/>
      <c r="F281" s="50"/>
      <c r="N281" s="7"/>
    </row>
    <row r="282" spans="4:14">
      <c r="D282" s="7"/>
      <c r="E282" s="7"/>
      <c r="F282" s="50"/>
      <c r="N282" s="7"/>
    </row>
    <row r="283" spans="4:14">
      <c r="D283" s="7"/>
      <c r="E283" s="7"/>
      <c r="F283" s="50"/>
      <c r="N283" s="7"/>
    </row>
    <row r="284" spans="4:14">
      <c r="D284" s="7"/>
      <c r="E284" s="7"/>
      <c r="F284" s="50"/>
      <c r="N284" s="7"/>
    </row>
    <row r="285" spans="4:14">
      <c r="D285" s="7"/>
      <c r="E285" s="7"/>
      <c r="F285" s="50"/>
      <c r="N285" s="7"/>
    </row>
    <row r="286" spans="4:14">
      <c r="D286" s="7"/>
      <c r="E286" s="7"/>
      <c r="F286" s="50"/>
      <c r="N286" s="7"/>
    </row>
    <row r="287" spans="4:14">
      <c r="D287" s="7"/>
      <c r="E287" s="7"/>
      <c r="F287" s="50"/>
      <c r="N287" s="7"/>
    </row>
    <row r="288" spans="4:14">
      <c r="D288" s="7"/>
      <c r="E288" s="7"/>
      <c r="F288" s="50"/>
      <c r="N288" s="7"/>
    </row>
    <row r="289" spans="4:14">
      <c r="D289" s="7"/>
      <c r="E289" s="7"/>
      <c r="F289" s="50"/>
      <c r="N289" s="7"/>
    </row>
    <row r="290" spans="4:14">
      <c r="D290" s="7"/>
      <c r="E290" s="7"/>
      <c r="F290" s="50"/>
      <c r="N290" s="7"/>
    </row>
    <row r="291" spans="4:14">
      <c r="D291" s="7"/>
      <c r="E291" s="7"/>
      <c r="F291" s="50"/>
      <c r="N291" s="7"/>
    </row>
    <row r="292" spans="4:14">
      <c r="D292" s="7"/>
      <c r="E292" s="7"/>
      <c r="F292" s="50"/>
      <c r="N292" s="7"/>
    </row>
    <row r="293" spans="4:14">
      <c r="D293" s="7"/>
      <c r="E293" s="7"/>
      <c r="F293" s="50"/>
      <c r="N293" s="7"/>
    </row>
    <row r="294" spans="4:14">
      <c r="D294" s="7"/>
      <c r="E294" s="7"/>
      <c r="F294" s="50"/>
      <c r="N294" s="7"/>
    </row>
    <row r="295" spans="4:14">
      <c r="D295" s="7"/>
      <c r="E295" s="7"/>
      <c r="F295" s="50"/>
      <c r="N295" s="7"/>
    </row>
    <row r="296" spans="4:14">
      <c r="D296" s="7"/>
      <c r="E296" s="7"/>
      <c r="F296" s="50"/>
      <c r="N296" s="7"/>
    </row>
    <row r="297" spans="4:14">
      <c r="D297" s="7"/>
      <c r="E297" s="7"/>
      <c r="F297" s="50"/>
      <c r="N297" s="7"/>
    </row>
    <row r="298" spans="4:14">
      <c r="D298" s="7"/>
      <c r="E298" s="7"/>
      <c r="F298" s="50"/>
      <c r="N298" s="7"/>
    </row>
    <row r="299" spans="4:14">
      <c r="D299" s="7"/>
      <c r="E299" s="7"/>
      <c r="F299" s="50"/>
      <c r="N299" s="7"/>
    </row>
    <row r="300" spans="4:14">
      <c r="D300" s="7"/>
      <c r="E300" s="7"/>
      <c r="F300" s="50"/>
      <c r="N300" s="7"/>
    </row>
    <row r="301" spans="4:14">
      <c r="D301" s="7"/>
      <c r="E301" s="7"/>
      <c r="F301" s="50"/>
      <c r="N301" s="7"/>
    </row>
    <row r="302" spans="4:14">
      <c r="D302" s="7"/>
      <c r="E302" s="7"/>
      <c r="F302" s="50"/>
      <c r="N302" s="7"/>
    </row>
    <row r="303" spans="4:14">
      <c r="D303" s="7"/>
      <c r="E303" s="7"/>
      <c r="F303" s="50"/>
      <c r="N303" s="7"/>
    </row>
    <row r="304" spans="4:14">
      <c r="D304" s="7"/>
      <c r="E304" s="7"/>
      <c r="F304" s="50"/>
      <c r="N304" s="7"/>
    </row>
    <row r="305" spans="4:14">
      <c r="D305" s="7"/>
      <c r="E305" s="7"/>
      <c r="F305" s="50"/>
      <c r="N305" s="7"/>
    </row>
    <row r="306" spans="4:14">
      <c r="D306" s="7"/>
      <c r="E306" s="7"/>
      <c r="F306" s="50"/>
      <c r="N306" s="7"/>
    </row>
    <row r="307" spans="4:14">
      <c r="D307" s="7"/>
      <c r="E307" s="7"/>
      <c r="F307" s="50"/>
      <c r="N307" s="7"/>
    </row>
    <row r="308" spans="4:14">
      <c r="D308" s="7"/>
      <c r="E308" s="7"/>
      <c r="F308" s="50"/>
      <c r="N308" s="7"/>
    </row>
    <row r="309" spans="4:14">
      <c r="D309" s="7"/>
      <c r="E309" s="7"/>
      <c r="F309" s="50"/>
      <c r="N309" s="7"/>
    </row>
    <row r="310" spans="4:14">
      <c r="D310" s="7"/>
      <c r="E310" s="7"/>
      <c r="F310" s="50"/>
      <c r="N310" s="7"/>
    </row>
  </sheetData>
  <mergeCells count="1">
    <mergeCell ref="B57:E57"/>
  </mergeCells>
  <pageMargins left="0.5" right="0.5" top="0.5" bottom="0.5" header="0.25" footer="0.25"/>
  <pageSetup scale="63" orientation="landscape" r:id="rId1"/>
  <headerFooter>
    <oddFooter>&amp;L&amp;9Last Updated: March 7, 2016&amp;R&amp;9 2015 PNW Statistical Report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Normal="100" zoomScaleSheetLayoutView="100" workbookViewId="0"/>
  </sheetViews>
  <sheetFormatPr defaultColWidth="9.140625" defaultRowHeight="12.75"/>
  <cols>
    <col min="1" max="1" width="3.7109375" style="7" customWidth="1"/>
    <col min="2" max="2" width="67.7109375" style="7" customWidth="1"/>
    <col min="3" max="3" width="2.7109375" style="7" customWidth="1"/>
    <col min="4" max="4" width="15.7109375" style="7" customWidth="1"/>
    <col min="5" max="5" width="2.7109375" style="7" customWidth="1"/>
    <col min="6" max="6" width="15.7109375" style="24" customWidth="1"/>
    <col min="7" max="7" width="2.7109375" style="24" customWidth="1"/>
    <col min="8" max="8" width="15.7109375" style="24" customWidth="1"/>
    <col min="9" max="9" width="2.7109375" style="7" customWidth="1"/>
    <col min="10" max="10" width="15.7109375" style="7" customWidth="1"/>
    <col min="11" max="11" width="2.7109375" style="25" customWidth="1"/>
    <col min="12" max="13" width="1.7109375" style="7" customWidth="1"/>
    <col min="14" max="14" width="15.7109375" style="22" customWidth="1"/>
    <col min="15" max="15" width="5.7109375" style="7" customWidth="1"/>
    <col min="16" max="16" width="10.7109375" style="89" hidden="1" customWidth="1"/>
    <col min="17" max="17" width="6.7109375" style="7" hidden="1" customWidth="1"/>
    <col min="18" max="16384" width="9.140625" style="7"/>
  </cols>
  <sheetData>
    <row r="1" spans="1:17" ht="12.75" customHeight="1">
      <c r="A1" s="1" t="s">
        <v>0</v>
      </c>
      <c r="B1" s="2"/>
      <c r="C1" s="3"/>
      <c r="D1" s="3"/>
      <c r="E1" s="3"/>
      <c r="F1" s="4"/>
      <c r="G1" s="4"/>
      <c r="H1" s="6"/>
      <c r="I1" s="3"/>
      <c r="J1" s="3"/>
      <c r="K1" s="5"/>
      <c r="L1" s="2"/>
      <c r="M1" s="2"/>
      <c r="N1" s="3"/>
    </row>
    <row r="2" spans="1:17" ht="12.75" customHeight="1">
      <c r="F2" s="90"/>
      <c r="G2" s="90"/>
      <c r="H2" s="90"/>
      <c r="I2" s="90"/>
      <c r="J2" s="90"/>
    </row>
    <row r="3" spans="1:17" ht="12.75" customHeight="1">
      <c r="A3" s="14" t="s">
        <v>120</v>
      </c>
      <c r="B3" s="18"/>
      <c r="C3" s="16"/>
      <c r="D3" s="16"/>
      <c r="E3" s="16"/>
      <c r="F3" s="19"/>
      <c r="G3" s="19"/>
      <c r="H3" s="17"/>
      <c r="I3" s="16"/>
      <c r="J3" s="16"/>
      <c r="K3" s="20"/>
      <c r="L3" s="18"/>
      <c r="M3" s="18"/>
      <c r="N3" s="16"/>
    </row>
    <row r="4" spans="1:17" ht="12.75" customHeight="1">
      <c r="A4" s="21" t="s">
        <v>2</v>
      </c>
      <c r="C4" s="22"/>
      <c r="D4" s="23"/>
      <c r="E4" s="23"/>
      <c r="F4" s="23"/>
      <c r="G4" s="23"/>
      <c r="H4" s="23"/>
      <c r="I4" s="22"/>
      <c r="J4" s="22"/>
    </row>
    <row r="5" spans="1:17" ht="39.75" customHeight="1">
      <c r="A5" s="81" t="s">
        <v>307</v>
      </c>
      <c r="B5" s="28"/>
      <c r="D5" s="29" t="s">
        <v>3</v>
      </c>
      <c r="E5" s="30"/>
      <c r="F5" s="29" t="s">
        <v>4</v>
      </c>
      <c r="G5" s="31"/>
      <c r="H5" s="32" t="s">
        <v>5</v>
      </c>
      <c r="I5" s="31"/>
      <c r="J5" s="32" t="s">
        <v>6</v>
      </c>
      <c r="L5" s="60"/>
      <c r="M5" s="31"/>
      <c r="N5" s="32" t="s">
        <v>7</v>
      </c>
    </row>
    <row r="6" spans="1:17" ht="12.75" customHeight="1">
      <c r="F6" s="7"/>
      <c r="G6" s="7"/>
      <c r="H6" s="7"/>
      <c r="L6" s="36"/>
    </row>
    <row r="7" spans="1:17" ht="12.75" customHeight="1">
      <c r="A7" s="37" t="s">
        <v>121</v>
      </c>
      <c r="C7" s="22"/>
      <c r="D7" s="22"/>
      <c r="E7" s="22"/>
      <c r="F7" s="7"/>
      <c r="G7" s="7"/>
      <c r="H7" s="7"/>
      <c r="I7" s="22"/>
      <c r="J7" s="22"/>
      <c r="L7" s="36"/>
    </row>
    <row r="8" spans="1:17" ht="12.75" customHeight="1">
      <c r="A8" s="7" t="s">
        <v>122</v>
      </c>
      <c r="D8" s="145">
        <v>469207</v>
      </c>
      <c r="F8" s="145">
        <v>-678</v>
      </c>
      <c r="G8" s="145"/>
      <c r="H8" s="145">
        <f>-9258-3081</f>
        <v>-12339</v>
      </c>
      <c r="J8" s="345">
        <v>0</v>
      </c>
      <c r="K8" s="303" t="s">
        <v>27</v>
      </c>
      <c r="L8" s="36"/>
      <c r="N8" s="346">
        <f>SUM(D8:J8)</f>
        <v>456190</v>
      </c>
      <c r="P8" s="89">
        <v>366940</v>
      </c>
      <c r="Q8" s="50">
        <f>+P8-N8</f>
        <v>-89250</v>
      </c>
    </row>
    <row r="9" spans="1:17">
      <c r="A9" s="888" t="s">
        <v>190</v>
      </c>
      <c r="B9" s="889"/>
      <c r="C9" s="91"/>
      <c r="D9" s="164"/>
      <c r="E9" s="302"/>
      <c r="F9" s="164"/>
      <c r="G9" s="164"/>
      <c r="H9" s="164"/>
      <c r="I9" s="302"/>
      <c r="J9" s="164"/>
      <c r="L9" s="36"/>
      <c r="N9" s="347"/>
    </row>
    <row r="10" spans="1:17" ht="12.75" customHeight="1">
      <c r="B10" s="7" t="s">
        <v>123</v>
      </c>
      <c r="D10" s="167">
        <v>571540</v>
      </c>
      <c r="F10" s="167">
        <v>0</v>
      </c>
      <c r="G10" s="167"/>
      <c r="H10" s="167">
        <f>92+32</f>
        <v>124</v>
      </c>
      <c r="J10" s="167">
        <v>0</v>
      </c>
      <c r="K10" s="303"/>
      <c r="L10" s="36"/>
      <c r="N10" s="348">
        <f t="shared" ref="N10:N16" si="0">SUM(D10:J10)</f>
        <v>571664</v>
      </c>
      <c r="P10" s="89">
        <v>493784</v>
      </c>
      <c r="Q10" s="50">
        <f>+P10-N10</f>
        <v>-77880</v>
      </c>
    </row>
    <row r="11" spans="1:17" ht="12.75" customHeight="1">
      <c r="B11" s="7" t="s">
        <v>124</v>
      </c>
      <c r="D11" s="167">
        <v>14997</v>
      </c>
      <c r="F11" s="167">
        <v>0</v>
      </c>
      <c r="G11" s="167"/>
      <c r="H11" s="167">
        <v>0</v>
      </c>
      <c r="I11" s="112"/>
      <c r="J11" s="167">
        <v>0</v>
      </c>
      <c r="L11" s="36"/>
      <c r="N11" s="348">
        <f t="shared" si="0"/>
        <v>14997</v>
      </c>
      <c r="P11" s="89">
        <v>69166</v>
      </c>
      <c r="Q11" s="50">
        <f>+P11-N11</f>
        <v>54169</v>
      </c>
    </row>
    <row r="12" spans="1:17" ht="12.75" customHeight="1">
      <c r="B12" s="7" t="s">
        <v>125</v>
      </c>
      <c r="D12" s="167">
        <v>1617</v>
      </c>
      <c r="F12" s="167">
        <v>0</v>
      </c>
      <c r="G12" s="167"/>
      <c r="H12" s="167">
        <v>0</v>
      </c>
      <c r="I12" s="112"/>
      <c r="J12" s="167">
        <v>0</v>
      </c>
      <c r="L12" s="36"/>
      <c r="N12" s="348">
        <f t="shared" si="0"/>
        <v>1617</v>
      </c>
      <c r="P12" s="89">
        <v>-155157</v>
      </c>
      <c r="Q12" s="50">
        <f>+P12-N12</f>
        <v>-156774</v>
      </c>
    </row>
    <row r="13" spans="1:17" ht="12.75" customHeight="1">
      <c r="B13" s="7" t="s">
        <v>22</v>
      </c>
      <c r="D13" s="167">
        <v>-35215</v>
      </c>
      <c r="F13" s="167">
        <v>0</v>
      </c>
      <c r="G13" s="167"/>
      <c r="H13" s="167">
        <v>0</v>
      </c>
      <c r="I13" s="112"/>
      <c r="J13" s="167">
        <v>0</v>
      </c>
      <c r="L13" s="36"/>
      <c r="N13" s="348">
        <f t="shared" si="0"/>
        <v>-35215</v>
      </c>
      <c r="P13" s="89">
        <v>-23707</v>
      </c>
      <c r="Q13" s="50">
        <f>+P13-N13</f>
        <v>11508</v>
      </c>
    </row>
    <row r="14" spans="1:17" ht="12.75" customHeight="1">
      <c r="B14" s="7" t="s">
        <v>48</v>
      </c>
      <c r="D14" s="167">
        <v>223069</v>
      </c>
      <c r="F14" s="167">
        <v>0</v>
      </c>
      <c r="G14" s="167"/>
      <c r="H14" s="167">
        <f>12967+778</f>
        <v>13745</v>
      </c>
      <c r="J14" s="167">
        <v>5</v>
      </c>
      <c r="K14" s="303"/>
      <c r="L14" s="36"/>
      <c r="N14" s="348">
        <f t="shared" si="0"/>
        <v>236819</v>
      </c>
      <c r="P14" s="89">
        <v>176191</v>
      </c>
      <c r="Q14" s="50">
        <f>+P14-N14</f>
        <v>-60628</v>
      </c>
    </row>
    <row r="15" spans="1:17" ht="12.75" customHeight="1">
      <c r="B15" s="7" t="s">
        <v>102</v>
      </c>
      <c r="D15" s="167">
        <v>8473</v>
      </c>
      <c r="F15" s="167">
        <v>0</v>
      </c>
      <c r="G15" s="167"/>
      <c r="H15" s="167">
        <v>0</v>
      </c>
      <c r="J15" s="167">
        <v>0</v>
      </c>
      <c r="K15" s="303"/>
      <c r="L15" s="36"/>
      <c r="N15" s="348">
        <f t="shared" si="0"/>
        <v>8473</v>
      </c>
      <c r="Q15" s="50"/>
    </row>
    <row r="16" spans="1:17" ht="12.75" customHeight="1">
      <c r="B16" s="7" t="s">
        <v>126</v>
      </c>
      <c r="D16" s="167">
        <v>-381</v>
      </c>
      <c r="F16" s="167">
        <v>0</v>
      </c>
      <c r="G16" s="167"/>
      <c r="H16" s="167">
        <v>0</v>
      </c>
      <c r="I16" s="112"/>
      <c r="J16" s="167">
        <v>0</v>
      </c>
      <c r="L16" s="36"/>
      <c r="N16" s="348">
        <f t="shared" si="0"/>
        <v>-381</v>
      </c>
      <c r="P16" s="89">
        <v>4064</v>
      </c>
      <c r="Q16" s="50">
        <f>+P16-N16</f>
        <v>4445</v>
      </c>
    </row>
    <row r="17" spans="1:17" ht="12.75" customHeight="1">
      <c r="B17" s="7" t="s">
        <v>127</v>
      </c>
      <c r="D17" s="112"/>
      <c r="F17" s="112"/>
      <c r="G17" s="112"/>
      <c r="H17" s="112"/>
      <c r="I17" s="112"/>
      <c r="J17" s="112"/>
      <c r="L17" s="36"/>
      <c r="N17" s="348"/>
    </row>
    <row r="18" spans="1:17" ht="12.75" customHeight="1">
      <c r="B18" s="235" t="s">
        <v>128</v>
      </c>
      <c r="D18" s="51">
        <v>-21040</v>
      </c>
      <c r="F18" s="51">
        <v>15</v>
      </c>
      <c r="G18" s="51"/>
      <c r="H18" s="51">
        <f>11336-251</f>
        <v>11085</v>
      </c>
      <c r="J18" s="51">
        <v>-12279</v>
      </c>
      <c r="K18" s="25" t="s">
        <v>10</v>
      </c>
      <c r="L18" s="36"/>
      <c r="N18" s="348">
        <f t="shared" ref="N18:N32" si="1">SUM(D18:J18)</f>
        <v>-22219</v>
      </c>
      <c r="P18" s="89">
        <v>40626</v>
      </c>
      <c r="Q18" s="50">
        <f>+P18-N18</f>
        <v>62845</v>
      </c>
    </row>
    <row r="19" spans="1:17" ht="12.75" customHeight="1">
      <c r="B19" s="845" t="s">
        <v>44</v>
      </c>
      <c r="D19" s="51">
        <v>4293</v>
      </c>
      <c r="F19" s="51">
        <v>0</v>
      </c>
      <c r="G19" s="51"/>
      <c r="H19" s="51">
        <v>0</v>
      </c>
      <c r="I19" s="112"/>
      <c r="J19" s="51">
        <v>0</v>
      </c>
      <c r="L19" s="36"/>
      <c r="N19" s="348">
        <f t="shared" si="1"/>
        <v>4293</v>
      </c>
      <c r="P19" s="89">
        <v>-21947</v>
      </c>
      <c r="Q19" s="50">
        <f>+P19-N19</f>
        <v>-26240</v>
      </c>
    </row>
    <row r="20" spans="1:17" ht="12.75" customHeight="1">
      <c r="B20" s="235" t="s">
        <v>129</v>
      </c>
      <c r="D20" s="51">
        <v>-23945</v>
      </c>
      <c r="F20" s="51">
        <v>0</v>
      </c>
      <c r="G20" s="51"/>
      <c r="H20" s="51">
        <v>0</v>
      </c>
      <c r="I20" s="112"/>
      <c r="J20" s="51">
        <v>0</v>
      </c>
      <c r="L20" s="36"/>
      <c r="N20" s="348">
        <f t="shared" si="1"/>
        <v>-23945</v>
      </c>
      <c r="P20" s="89">
        <v>-23398</v>
      </c>
      <c r="Q20" s="50">
        <f>+P20-N20</f>
        <v>547</v>
      </c>
    </row>
    <row r="21" spans="1:17" ht="12.75" customHeight="1">
      <c r="B21" s="235" t="s">
        <v>49</v>
      </c>
      <c r="D21" s="51">
        <v>0</v>
      </c>
      <c r="F21" s="51">
        <v>0</v>
      </c>
      <c r="G21" s="51"/>
      <c r="H21" s="51">
        <v>2509</v>
      </c>
      <c r="I21" s="112"/>
      <c r="J21" s="51">
        <v>0</v>
      </c>
      <c r="L21" s="36"/>
      <c r="N21" s="348">
        <f t="shared" si="1"/>
        <v>2509</v>
      </c>
      <c r="Q21" s="50"/>
    </row>
    <row r="22" spans="1:17" ht="12.75" customHeight="1">
      <c r="B22" s="235" t="s">
        <v>130</v>
      </c>
      <c r="D22" s="51">
        <v>4498</v>
      </c>
      <c r="F22" s="51">
        <v>0</v>
      </c>
      <c r="G22" s="51"/>
      <c r="H22" s="51">
        <v>-92</v>
      </c>
      <c r="J22" s="51">
        <v>-1261</v>
      </c>
      <c r="K22" s="303" t="s">
        <v>27</v>
      </c>
      <c r="L22" s="36"/>
      <c r="N22" s="348">
        <f t="shared" si="1"/>
        <v>3145</v>
      </c>
      <c r="P22" s="89">
        <v>-3079</v>
      </c>
      <c r="Q22" s="50">
        <f>+P22-N22</f>
        <v>-6224</v>
      </c>
    </row>
    <row r="23" spans="1:17" ht="12.75" customHeight="1">
      <c r="B23" s="235" t="s">
        <v>84</v>
      </c>
      <c r="D23" s="51">
        <v>-34891</v>
      </c>
      <c r="F23" s="51">
        <v>-48</v>
      </c>
      <c r="G23" s="51"/>
      <c r="H23" s="51">
        <f>637-26</f>
        <v>611</v>
      </c>
      <c r="J23" s="51">
        <v>62</v>
      </c>
      <c r="K23" s="303" t="s">
        <v>27</v>
      </c>
      <c r="L23" s="36"/>
      <c r="N23" s="348">
        <f t="shared" si="1"/>
        <v>-34266</v>
      </c>
      <c r="P23" s="89">
        <v>58346</v>
      </c>
      <c r="Q23" s="50">
        <f>+P23-N23</f>
        <v>92612</v>
      </c>
    </row>
    <row r="24" spans="1:17" ht="12.75" customHeight="1">
      <c r="B24" s="235" t="s">
        <v>131</v>
      </c>
      <c r="D24" s="51">
        <v>13378</v>
      </c>
      <c r="F24" s="51">
        <v>0</v>
      </c>
      <c r="G24" s="51"/>
      <c r="H24" s="51">
        <v>-15391</v>
      </c>
      <c r="J24" s="51">
        <v>0</v>
      </c>
      <c r="K24" s="303"/>
      <c r="L24" s="36"/>
      <c r="N24" s="348">
        <f t="shared" si="1"/>
        <v>-2013</v>
      </c>
      <c r="P24" s="89">
        <v>12068</v>
      </c>
      <c r="Q24" s="50">
        <f>+P24-N24</f>
        <v>14081</v>
      </c>
    </row>
    <row r="25" spans="1:17" ht="12.75" customHeight="1">
      <c r="B25" s="235" t="s">
        <v>94</v>
      </c>
      <c r="D25" s="51">
        <v>-3718</v>
      </c>
      <c r="F25" s="51">
        <v>-7</v>
      </c>
      <c r="G25" s="51"/>
      <c r="H25" s="51">
        <f>-5859+345</f>
        <v>-5514</v>
      </c>
      <c r="J25" s="51">
        <v>9842</v>
      </c>
      <c r="K25" s="25" t="s">
        <v>10</v>
      </c>
      <c r="L25" s="36"/>
      <c r="N25" s="348">
        <f t="shared" si="1"/>
        <v>603</v>
      </c>
      <c r="P25" s="89">
        <v>20358</v>
      </c>
      <c r="Q25" s="50">
        <f>+P25-N25</f>
        <v>19755</v>
      </c>
    </row>
    <row r="26" spans="1:17" ht="12.75" customHeight="1">
      <c r="A26" s="7" t="s">
        <v>132</v>
      </c>
      <c r="C26" s="84"/>
      <c r="D26" s="169">
        <v>0</v>
      </c>
      <c r="E26" s="84"/>
      <c r="F26" s="51">
        <v>0</v>
      </c>
      <c r="G26" s="51"/>
      <c r="H26" s="169">
        <v>266900</v>
      </c>
      <c r="I26" s="84"/>
      <c r="J26" s="169">
        <v>-266900</v>
      </c>
      <c r="K26" s="303" t="s">
        <v>12</v>
      </c>
      <c r="L26" s="349"/>
      <c r="N26" s="348">
        <f t="shared" si="1"/>
        <v>0</v>
      </c>
      <c r="Q26" s="50"/>
    </row>
    <row r="27" spans="1:17" ht="12.75" customHeight="1">
      <c r="A27" s="7" t="s">
        <v>133</v>
      </c>
      <c r="C27" s="84"/>
      <c r="D27" s="51">
        <v>-324</v>
      </c>
      <c r="E27" s="84"/>
      <c r="F27" s="51">
        <v>0</v>
      </c>
      <c r="G27" s="51"/>
      <c r="H27" s="51">
        <v>0</v>
      </c>
      <c r="J27" s="51">
        <v>0</v>
      </c>
      <c r="L27" s="36"/>
      <c r="N27" s="348">
        <f t="shared" si="1"/>
        <v>-324</v>
      </c>
      <c r="P27" s="89">
        <v>33349</v>
      </c>
      <c r="Q27" s="50">
        <f t="shared" ref="Q27:Q34" si="2">+P27-N27</f>
        <v>33673</v>
      </c>
    </row>
    <row r="28" spans="1:17" ht="12.75" customHeight="1">
      <c r="A28" s="7" t="s">
        <v>134</v>
      </c>
      <c r="C28" s="84"/>
      <c r="D28" s="51">
        <v>22776</v>
      </c>
      <c r="E28" s="84"/>
      <c r="F28" s="51">
        <v>0</v>
      </c>
      <c r="G28" s="51"/>
      <c r="H28" s="51">
        <v>0</v>
      </c>
      <c r="I28" s="112"/>
      <c r="J28" s="51">
        <v>0</v>
      </c>
      <c r="L28" s="36"/>
      <c r="N28" s="348">
        <f t="shared" si="1"/>
        <v>22776</v>
      </c>
      <c r="P28" s="89">
        <v>29731</v>
      </c>
      <c r="Q28" s="50">
        <f t="shared" si="2"/>
        <v>6955</v>
      </c>
    </row>
    <row r="29" spans="1:17" ht="12.75" customHeight="1">
      <c r="A29" s="7" t="s">
        <v>135</v>
      </c>
      <c r="D29" s="51">
        <v>-10328</v>
      </c>
      <c r="F29" s="51">
        <v>0</v>
      </c>
      <c r="G29" s="51"/>
      <c r="H29" s="51">
        <v>0</v>
      </c>
      <c r="J29" s="51">
        <v>0</v>
      </c>
      <c r="K29" s="303"/>
      <c r="L29" s="36"/>
      <c r="N29" s="348">
        <f t="shared" si="1"/>
        <v>-10328</v>
      </c>
      <c r="P29" s="89">
        <v>8410</v>
      </c>
      <c r="Q29" s="50">
        <f t="shared" si="2"/>
        <v>18738</v>
      </c>
    </row>
    <row r="30" spans="1:17" ht="12.75" customHeight="1">
      <c r="A30" s="7" t="s">
        <v>136</v>
      </c>
      <c r="D30" s="51">
        <v>0</v>
      </c>
      <c r="F30" s="51">
        <v>0</v>
      </c>
      <c r="G30" s="51"/>
      <c r="H30" s="51">
        <v>0</v>
      </c>
      <c r="J30" s="51">
        <v>0</v>
      </c>
      <c r="K30" s="303"/>
      <c r="L30" s="36"/>
      <c r="N30" s="348">
        <f t="shared" si="1"/>
        <v>0</v>
      </c>
      <c r="P30" s="89">
        <v>-3530</v>
      </c>
      <c r="Q30" s="50">
        <f t="shared" si="2"/>
        <v>-3530</v>
      </c>
    </row>
    <row r="31" spans="1:17" ht="12.75" customHeight="1">
      <c r="A31" s="7" t="s">
        <v>137</v>
      </c>
      <c r="D31" s="51">
        <v>-20535</v>
      </c>
      <c r="F31" s="51">
        <v>0</v>
      </c>
      <c r="G31" s="51"/>
      <c r="H31" s="51">
        <v>0</v>
      </c>
      <c r="I31" s="112"/>
      <c r="J31" s="51">
        <v>0</v>
      </c>
      <c r="L31" s="36"/>
      <c r="N31" s="348">
        <f t="shared" si="1"/>
        <v>-20535</v>
      </c>
      <c r="P31" s="89">
        <v>37009</v>
      </c>
      <c r="Q31" s="50">
        <f t="shared" si="2"/>
        <v>57544</v>
      </c>
    </row>
    <row r="32" spans="1:17" ht="12.75" customHeight="1">
      <c r="A32" s="7" t="s">
        <v>138</v>
      </c>
      <c r="D32" s="51">
        <v>-813</v>
      </c>
      <c r="F32" s="51">
        <v>-793</v>
      </c>
      <c r="G32" s="51"/>
      <c r="H32" s="51">
        <v>1374</v>
      </c>
      <c r="J32" s="51">
        <v>2658</v>
      </c>
      <c r="K32" s="303" t="s">
        <v>27</v>
      </c>
      <c r="L32" s="36"/>
      <c r="N32" s="348">
        <f t="shared" si="1"/>
        <v>2426</v>
      </c>
      <c r="P32" s="89">
        <v>-41722</v>
      </c>
      <c r="Q32" s="50">
        <f t="shared" si="2"/>
        <v>-44148</v>
      </c>
    </row>
    <row r="33" spans="1:17" ht="12.75" customHeight="1">
      <c r="A33" s="7" t="s">
        <v>139</v>
      </c>
      <c r="D33" s="51">
        <v>-82628</v>
      </c>
      <c r="F33" s="51">
        <v>0</v>
      </c>
      <c r="G33" s="51"/>
      <c r="H33" s="113">
        <v>-1668</v>
      </c>
      <c r="J33" s="113">
        <v>2338</v>
      </c>
      <c r="K33" s="303" t="s">
        <v>27</v>
      </c>
      <c r="L33" s="36"/>
      <c r="N33" s="350">
        <f>SUM(D33:J33)-1</f>
        <v>-81959</v>
      </c>
      <c r="P33" s="89">
        <v>58485</v>
      </c>
      <c r="Q33" s="50">
        <f t="shared" si="2"/>
        <v>140444</v>
      </c>
    </row>
    <row r="34" spans="1:17" ht="12.75" customHeight="1">
      <c r="B34" s="7" t="s">
        <v>140</v>
      </c>
      <c r="D34" s="110">
        <f>SUM(D8:D33)</f>
        <v>1100030</v>
      </c>
      <c r="E34" s="51"/>
      <c r="F34" s="110">
        <f>SUM(F8:F33)</f>
        <v>-1511</v>
      </c>
      <c r="G34" s="51"/>
      <c r="H34" s="110">
        <f>SUM(H8:H33)</f>
        <v>261344</v>
      </c>
      <c r="I34" s="51"/>
      <c r="J34" s="110">
        <f>SUM(J8:J33)</f>
        <v>-265535</v>
      </c>
      <c r="L34" s="36"/>
      <c r="N34" s="308">
        <f>SUM(N8:N33)</f>
        <v>1094327</v>
      </c>
      <c r="P34" s="92">
        <f>SUM(P8:P33)</f>
        <v>1135987</v>
      </c>
      <c r="Q34" s="50">
        <f t="shared" si="2"/>
        <v>41660</v>
      </c>
    </row>
    <row r="35" spans="1:17" ht="12.75" customHeight="1">
      <c r="D35" s="50"/>
      <c r="F35" s="50"/>
      <c r="G35" s="50"/>
      <c r="H35" s="50"/>
      <c r="J35" s="50"/>
      <c r="L35" s="36"/>
      <c r="N35" s="214"/>
    </row>
    <row r="36" spans="1:17" ht="12.75" customHeight="1">
      <c r="A36" s="37" t="s">
        <v>141</v>
      </c>
      <c r="C36" s="22"/>
      <c r="E36" s="22"/>
      <c r="F36" s="7"/>
      <c r="G36" s="7"/>
      <c r="H36" s="7"/>
      <c r="I36" s="22"/>
      <c r="L36" s="36"/>
    </row>
    <row r="37" spans="1:17" ht="12.75" customHeight="1">
      <c r="A37" s="7" t="s">
        <v>142</v>
      </c>
      <c r="C37" s="84"/>
      <c r="D37" s="169">
        <v>-1072053</v>
      </c>
      <c r="E37" s="84"/>
      <c r="F37" s="169">
        <v>0</v>
      </c>
      <c r="G37" s="169"/>
      <c r="H37" s="169">
        <f>-3462-256</f>
        <v>-3718</v>
      </c>
      <c r="I37" s="84"/>
      <c r="J37" s="169">
        <v>-316</v>
      </c>
      <c r="K37" s="303" t="s">
        <v>27</v>
      </c>
      <c r="L37" s="349"/>
      <c r="N37" s="348">
        <f t="shared" ref="N37:N43" si="3">SUM(D37:J37)</f>
        <v>-1076087</v>
      </c>
      <c r="P37" s="89">
        <v>-884350</v>
      </c>
      <c r="Q37" s="50">
        <f>+P37-N37</f>
        <v>191737</v>
      </c>
    </row>
    <row r="38" spans="1:17" ht="12.75" customHeight="1">
      <c r="A38" s="7" t="s">
        <v>143</v>
      </c>
      <c r="C38" s="84"/>
      <c r="D38" s="169">
        <v>46546</v>
      </c>
      <c r="E38" s="84"/>
      <c r="F38" s="169">
        <v>0</v>
      </c>
      <c r="G38" s="169"/>
      <c r="H38" s="169">
        <v>0</v>
      </c>
      <c r="I38" s="84"/>
      <c r="J38" s="169">
        <v>0</v>
      </c>
      <c r="L38" s="349"/>
      <c r="N38" s="348">
        <f t="shared" si="3"/>
        <v>46546</v>
      </c>
      <c r="P38" s="89">
        <v>38096</v>
      </c>
      <c r="Q38" s="50">
        <f>+P38-N38</f>
        <v>-8450</v>
      </c>
    </row>
    <row r="39" spans="1:17" ht="12.75" customHeight="1">
      <c r="A39" s="7" t="s">
        <v>28</v>
      </c>
      <c r="C39" s="84"/>
      <c r="D39" s="169">
        <v>-16183</v>
      </c>
      <c r="E39" s="84"/>
      <c r="F39" s="169">
        <v>0</v>
      </c>
      <c r="G39" s="169"/>
      <c r="H39" s="169">
        <v>-18</v>
      </c>
      <c r="I39" s="84"/>
      <c r="J39" s="169">
        <v>-58</v>
      </c>
      <c r="K39" s="25" t="s">
        <v>27</v>
      </c>
      <c r="L39" s="349"/>
      <c r="N39" s="348">
        <f t="shared" si="3"/>
        <v>-16259</v>
      </c>
      <c r="P39" s="89">
        <v>-18358</v>
      </c>
      <c r="Q39" s="50">
        <f>+P39-N39</f>
        <v>-2099</v>
      </c>
    </row>
    <row r="40" spans="1:17" ht="12.75" customHeight="1">
      <c r="A40" s="66" t="s">
        <v>144</v>
      </c>
      <c r="C40" s="84"/>
      <c r="D40" s="169">
        <v>0</v>
      </c>
      <c r="E40" s="84"/>
      <c r="F40" s="169">
        <v>0</v>
      </c>
      <c r="G40" s="169"/>
      <c r="H40" s="169">
        <f>-3334</f>
        <v>-3334</v>
      </c>
      <c r="I40" s="84"/>
      <c r="J40" s="169">
        <v>3334</v>
      </c>
      <c r="K40" s="25" t="s">
        <v>12</v>
      </c>
      <c r="L40" s="349"/>
      <c r="N40" s="348">
        <f t="shared" si="3"/>
        <v>0</v>
      </c>
      <c r="Q40" s="50"/>
    </row>
    <row r="41" spans="1:17" ht="12.75" customHeight="1">
      <c r="A41" s="7" t="s">
        <v>145</v>
      </c>
      <c r="C41" s="84"/>
      <c r="D41" s="169">
        <v>478813</v>
      </c>
      <c r="E41" s="84"/>
      <c r="F41" s="169">
        <v>0</v>
      </c>
      <c r="G41" s="169"/>
      <c r="H41" s="169">
        <v>0</v>
      </c>
      <c r="I41" s="84"/>
      <c r="J41" s="169">
        <v>0</v>
      </c>
      <c r="L41" s="36"/>
      <c r="N41" s="348">
        <f t="shared" si="3"/>
        <v>478813</v>
      </c>
      <c r="P41" s="89">
        <v>497780</v>
      </c>
      <c r="Q41" s="50">
        <f>+P41-N41</f>
        <v>18967</v>
      </c>
    </row>
    <row r="42" spans="1:17" ht="12.75" customHeight="1">
      <c r="A42" s="7" t="s">
        <v>146</v>
      </c>
      <c r="C42" s="84"/>
      <c r="D42" s="169">
        <v>-496062</v>
      </c>
      <c r="E42" s="84"/>
      <c r="F42" s="169">
        <v>0</v>
      </c>
      <c r="G42" s="169"/>
      <c r="H42" s="169">
        <v>0</v>
      </c>
      <c r="I42" s="84"/>
      <c r="J42" s="169">
        <v>0</v>
      </c>
      <c r="L42" s="36"/>
      <c r="N42" s="348">
        <f t="shared" si="3"/>
        <v>-496062</v>
      </c>
      <c r="P42" s="89">
        <v>-513799</v>
      </c>
      <c r="Q42" s="50">
        <f>+P42-N42</f>
        <v>-17737</v>
      </c>
    </row>
    <row r="43" spans="1:17" ht="12.75" customHeight="1">
      <c r="A43" s="7" t="s">
        <v>104</v>
      </c>
      <c r="C43" s="84"/>
      <c r="D43" s="260">
        <v>-1093</v>
      </c>
      <c r="E43" s="84"/>
      <c r="F43" s="169">
        <v>0</v>
      </c>
      <c r="G43" s="169"/>
      <c r="H43" s="169">
        <v>-2091</v>
      </c>
      <c r="I43" s="84"/>
      <c r="J43" s="260">
        <v>0</v>
      </c>
      <c r="K43" s="303"/>
      <c r="L43" s="36"/>
      <c r="N43" s="350">
        <f t="shared" si="3"/>
        <v>-3184</v>
      </c>
      <c r="P43" s="89">
        <v>-3306</v>
      </c>
      <c r="Q43" s="50">
        <f>+P43-N43</f>
        <v>-122</v>
      </c>
    </row>
    <row r="44" spans="1:17" ht="12.75" customHeight="1">
      <c r="B44" s="7" t="s">
        <v>147</v>
      </c>
      <c r="D44" s="110">
        <f>SUM(D37:D43)</f>
        <v>-1060032</v>
      </c>
      <c r="E44" s="51"/>
      <c r="F44" s="110">
        <f>SUM(F37:F43)</f>
        <v>0</v>
      </c>
      <c r="G44" s="51"/>
      <c r="H44" s="110">
        <f>SUM(H37:H43)</f>
        <v>-9161</v>
      </c>
      <c r="I44" s="51"/>
      <c r="J44" s="110">
        <f>SUM(J37:J43)</f>
        <v>2960</v>
      </c>
      <c r="L44" s="36"/>
      <c r="N44" s="308">
        <f>SUM(N37:N43)</f>
        <v>-1066233</v>
      </c>
      <c r="P44" s="92">
        <f>SUM(P37:P43)</f>
        <v>-883937</v>
      </c>
      <c r="Q44" s="50">
        <f>+P44-N44</f>
        <v>182296</v>
      </c>
    </row>
    <row r="45" spans="1:17" ht="12.75" customHeight="1">
      <c r="F45" s="7"/>
      <c r="G45" s="7"/>
      <c r="H45" s="7"/>
      <c r="L45" s="36"/>
    </row>
    <row r="46" spans="1:17" ht="12.75" customHeight="1">
      <c r="A46" s="37" t="s">
        <v>148</v>
      </c>
      <c r="C46" s="22"/>
      <c r="E46" s="22"/>
      <c r="F46" s="7"/>
      <c r="G46" s="7"/>
      <c r="H46" s="7"/>
      <c r="I46" s="22"/>
      <c r="L46" s="36"/>
    </row>
    <row r="47" spans="1:17" ht="12.75" customHeight="1">
      <c r="A47" s="7" t="s">
        <v>149</v>
      </c>
      <c r="C47" s="22"/>
      <c r="D47" s="51">
        <v>842415</v>
      </c>
      <c r="E47" s="22"/>
      <c r="F47" s="169">
        <v>0</v>
      </c>
      <c r="G47" s="169"/>
      <c r="H47" s="51">
        <v>0</v>
      </c>
      <c r="I47" s="22"/>
      <c r="J47" s="51">
        <v>0</v>
      </c>
      <c r="L47" s="36"/>
      <c r="N47" s="348">
        <f t="shared" ref="N47:N53" si="4">SUM(D47:J47)</f>
        <v>842415</v>
      </c>
      <c r="P47" s="89">
        <v>470353</v>
      </c>
      <c r="Q47" s="50">
        <f t="shared" ref="Q47:Q54" si="5">+P47-N47</f>
        <v>-372062</v>
      </c>
    </row>
    <row r="48" spans="1:17" ht="12.75" customHeight="1">
      <c r="A48" s="7" t="s">
        <v>150</v>
      </c>
      <c r="D48" s="51">
        <v>-415570</v>
      </c>
      <c r="F48" s="169">
        <v>0</v>
      </c>
      <c r="G48" s="169"/>
      <c r="H48" s="51">
        <v>0</v>
      </c>
      <c r="J48" s="51">
        <v>0</v>
      </c>
      <c r="L48" s="349"/>
      <c r="N48" s="348">
        <f t="shared" si="4"/>
        <v>-415570</v>
      </c>
      <c r="P48" s="89">
        <v>-655169</v>
      </c>
      <c r="Q48" s="50">
        <f t="shared" si="5"/>
        <v>-239599</v>
      </c>
    </row>
    <row r="49" spans="1:17" ht="12.75" customHeight="1">
      <c r="A49" s="7" t="s">
        <v>151</v>
      </c>
      <c r="D49" s="51">
        <v>-147400</v>
      </c>
      <c r="F49" s="51">
        <v>1510</v>
      </c>
      <c r="G49" s="51"/>
      <c r="H49" s="51">
        <v>0</v>
      </c>
      <c r="J49" s="51">
        <v>-1510</v>
      </c>
      <c r="K49" s="303" t="s">
        <v>27</v>
      </c>
      <c r="L49" s="36"/>
      <c r="N49" s="348">
        <f t="shared" si="4"/>
        <v>-147400</v>
      </c>
      <c r="P49" s="89">
        <v>-16600</v>
      </c>
      <c r="Q49" s="50">
        <f t="shared" si="5"/>
        <v>130800</v>
      </c>
    </row>
    <row r="50" spans="1:17" ht="12.75" customHeight="1">
      <c r="A50" s="7" t="s">
        <v>152</v>
      </c>
      <c r="D50" s="51">
        <v>-266900</v>
      </c>
      <c r="F50" s="51">
        <v>0</v>
      </c>
      <c r="G50" s="51"/>
      <c r="H50" s="51">
        <v>-260027</v>
      </c>
      <c r="J50" s="51">
        <v>266900</v>
      </c>
      <c r="K50" s="303" t="s">
        <v>12</v>
      </c>
      <c r="L50" s="36"/>
      <c r="N50" s="348">
        <f t="shared" si="4"/>
        <v>-260027</v>
      </c>
      <c r="P50" s="89">
        <v>-221728</v>
      </c>
      <c r="Q50" s="50">
        <f t="shared" si="5"/>
        <v>38299</v>
      </c>
    </row>
    <row r="51" spans="1:17" ht="12.75" customHeight="1">
      <c r="A51" s="7" t="s">
        <v>153</v>
      </c>
      <c r="D51" s="167">
        <v>0</v>
      </c>
      <c r="F51" s="51">
        <v>0</v>
      </c>
      <c r="G51" s="51"/>
      <c r="H51" s="167">
        <f>19373+2815</f>
        <v>22188</v>
      </c>
      <c r="J51" s="51">
        <v>-2815</v>
      </c>
      <c r="K51" s="303" t="s">
        <v>27</v>
      </c>
      <c r="L51" s="36"/>
      <c r="N51" s="348">
        <f t="shared" si="4"/>
        <v>19373</v>
      </c>
      <c r="P51" s="89">
        <v>15841</v>
      </c>
      <c r="Q51" s="50">
        <f t="shared" si="5"/>
        <v>-3532</v>
      </c>
    </row>
    <row r="52" spans="1:17" ht="12.75" customHeight="1">
      <c r="A52" s="7" t="s">
        <v>154</v>
      </c>
      <c r="D52" s="167">
        <v>-35002</v>
      </c>
      <c r="F52" s="51">
        <v>0</v>
      </c>
      <c r="G52" s="51"/>
      <c r="H52" s="167">
        <v>0</v>
      </c>
      <c r="J52" s="51">
        <v>0</v>
      </c>
      <c r="K52" s="303"/>
      <c r="L52" s="36"/>
      <c r="N52" s="348">
        <f t="shared" si="4"/>
        <v>-35002</v>
      </c>
      <c r="P52" s="89">
        <v>-10210</v>
      </c>
      <c r="Q52" s="50">
        <f t="shared" si="5"/>
        <v>24792</v>
      </c>
    </row>
    <row r="53" spans="1:17" ht="12.75" customHeight="1">
      <c r="A53" s="7" t="s">
        <v>73</v>
      </c>
      <c r="D53" s="113">
        <v>0</v>
      </c>
      <c r="F53" s="113">
        <v>0</v>
      </c>
      <c r="G53" s="51"/>
      <c r="H53" s="113">
        <v>1</v>
      </c>
      <c r="J53" s="51">
        <v>0</v>
      </c>
      <c r="K53" s="303"/>
      <c r="L53" s="36"/>
      <c r="N53" s="350">
        <f t="shared" si="4"/>
        <v>1</v>
      </c>
      <c r="P53" s="89">
        <v>-2668</v>
      </c>
      <c r="Q53" s="50">
        <f t="shared" si="5"/>
        <v>-2669</v>
      </c>
    </row>
    <row r="54" spans="1:17" ht="12.75" customHeight="1">
      <c r="B54" s="7" t="s">
        <v>155</v>
      </c>
      <c r="D54" s="110">
        <f>SUM(D47:D53)</f>
        <v>-22457</v>
      </c>
      <c r="E54" s="51"/>
      <c r="F54" s="110">
        <f>SUM(F47:F53)</f>
        <v>1510</v>
      </c>
      <c r="G54" s="51"/>
      <c r="H54" s="110">
        <f>SUM(H47:H53)</f>
        <v>-237838</v>
      </c>
      <c r="I54" s="51"/>
      <c r="J54" s="110">
        <f>SUM(J47:J53)</f>
        <v>262575</v>
      </c>
      <c r="L54" s="349"/>
      <c r="N54" s="308">
        <f>SUM(N47:N53)</f>
        <v>3790</v>
      </c>
      <c r="P54" s="92">
        <f>SUM(P47:P53)</f>
        <v>-420181</v>
      </c>
      <c r="Q54" s="50">
        <f t="shared" si="5"/>
        <v>-423971</v>
      </c>
    </row>
    <row r="55" spans="1:17" ht="12.75" customHeight="1">
      <c r="F55" s="7"/>
      <c r="G55" s="7"/>
      <c r="H55" s="7"/>
      <c r="L55" s="349"/>
    </row>
    <row r="56" spans="1:17" ht="12.75" customHeight="1">
      <c r="A56" s="37" t="s">
        <v>156</v>
      </c>
      <c r="C56" s="22"/>
      <c r="D56" s="112">
        <f>D54+D44+D34</f>
        <v>17541</v>
      </c>
      <c r="E56" s="51"/>
      <c r="F56" s="112">
        <f>F54+F44+F34</f>
        <v>-1</v>
      </c>
      <c r="G56" s="112"/>
      <c r="H56" s="112">
        <f>H54+H44+H34</f>
        <v>14345</v>
      </c>
      <c r="I56" s="51"/>
      <c r="J56" s="112">
        <f>J54+J44+J34</f>
        <v>0</v>
      </c>
      <c r="K56" s="303"/>
      <c r="L56" s="349"/>
      <c r="N56" s="307">
        <f>N34+N44+N54</f>
        <v>31884</v>
      </c>
      <c r="P56" s="89">
        <f>+P34+P44+P54</f>
        <v>-168131</v>
      </c>
      <c r="Q56" s="50">
        <f>+P56-N56</f>
        <v>-200015</v>
      </c>
    </row>
    <row r="57" spans="1:17" ht="12.75" customHeight="1">
      <c r="A57" s="37"/>
      <c r="F57" s="7"/>
      <c r="G57" s="7"/>
      <c r="H57" s="7"/>
      <c r="L57" s="349"/>
    </row>
    <row r="58" spans="1:17" ht="12.75" customHeight="1">
      <c r="A58" s="37" t="s">
        <v>157</v>
      </c>
      <c r="C58" s="22"/>
      <c r="D58" s="113">
        <v>4515</v>
      </c>
      <c r="E58" s="22"/>
      <c r="F58" s="113">
        <v>1</v>
      </c>
      <c r="G58" s="51"/>
      <c r="H58" s="113">
        <v>3088</v>
      </c>
      <c r="I58" s="22"/>
      <c r="J58" s="113">
        <v>0</v>
      </c>
      <c r="K58" s="303"/>
      <c r="L58" s="349"/>
      <c r="N58" s="350">
        <f>SUM(D58:J58)</f>
        <v>7604</v>
      </c>
      <c r="P58" s="89">
        <v>110188</v>
      </c>
      <c r="Q58" s="50">
        <f>+P58-N58</f>
        <v>102584</v>
      </c>
    </row>
    <row r="59" spans="1:17" ht="12.75" customHeight="1">
      <c r="A59" s="37"/>
      <c r="C59" s="22"/>
      <c r="E59" s="22"/>
      <c r="F59" s="7"/>
      <c r="G59" s="7"/>
      <c r="H59" s="7"/>
      <c r="I59" s="22"/>
      <c r="L59" s="349"/>
    </row>
    <row r="60" spans="1:17" ht="12.75" customHeight="1" thickBot="1">
      <c r="A60" s="37" t="s">
        <v>158</v>
      </c>
      <c r="C60" s="22"/>
      <c r="D60" s="159">
        <f>D56+D58</f>
        <v>22056</v>
      </c>
      <c r="E60" s="106"/>
      <c r="F60" s="159">
        <f>F56+F58</f>
        <v>0</v>
      </c>
      <c r="G60" s="106"/>
      <c r="H60" s="159">
        <f>H56+H58</f>
        <v>17433</v>
      </c>
      <c r="I60" s="106"/>
      <c r="J60" s="159">
        <f>J56+J58</f>
        <v>0</v>
      </c>
      <c r="L60" s="349"/>
      <c r="N60" s="313">
        <f>SUM(N56:N58)</f>
        <v>39488</v>
      </c>
      <c r="P60" s="89">
        <f>+P58+P56</f>
        <v>-57943</v>
      </c>
      <c r="Q60" s="50">
        <f>+P60-N60</f>
        <v>-97431</v>
      </c>
    </row>
    <row r="61" spans="1:17" ht="12.75" customHeight="1" thickTop="1">
      <c r="C61" s="22"/>
      <c r="D61" s="22"/>
      <c r="E61" s="22"/>
      <c r="F61" s="7"/>
      <c r="G61" s="7"/>
      <c r="H61" s="22"/>
      <c r="I61" s="22"/>
      <c r="J61" s="22"/>
      <c r="N61" s="7"/>
      <c r="P61" s="7"/>
    </row>
    <row r="62" spans="1:17" ht="12.75" customHeight="1">
      <c r="A62" s="37" t="s">
        <v>34</v>
      </c>
      <c r="F62" s="7"/>
      <c r="G62" s="7"/>
      <c r="N62" s="7"/>
      <c r="P62" s="7"/>
    </row>
    <row r="63" spans="1:17" ht="6.75" customHeight="1">
      <c r="F63" s="7"/>
      <c r="G63" s="7"/>
      <c r="N63" s="7"/>
      <c r="P63" s="7"/>
    </row>
    <row r="64" spans="1:17">
      <c r="A64" s="53" t="s">
        <v>35</v>
      </c>
      <c r="B64" s="887" t="s">
        <v>77</v>
      </c>
      <c r="C64" s="887"/>
      <c r="D64" s="887"/>
      <c r="E64" s="887"/>
      <c r="F64" s="7"/>
      <c r="G64" s="7"/>
      <c r="N64" s="7"/>
      <c r="P64" s="7"/>
    </row>
    <row r="65" spans="1:16">
      <c r="A65" s="54" t="s">
        <v>78</v>
      </c>
      <c r="B65" s="54" t="s">
        <v>38</v>
      </c>
      <c r="F65" s="7"/>
      <c r="G65" s="7"/>
      <c r="N65" s="7"/>
      <c r="P65" s="7"/>
    </row>
    <row r="66" spans="1:16">
      <c r="A66" s="54" t="s">
        <v>79</v>
      </c>
      <c r="B66" s="54" t="s">
        <v>119</v>
      </c>
      <c r="F66" s="7"/>
      <c r="G66" s="7"/>
      <c r="N66" s="7"/>
      <c r="P66" s="7"/>
    </row>
    <row r="67" spans="1:16">
      <c r="N67" s="7"/>
      <c r="P67" s="7"/>
    </row>
    <row r="68" spans="1:16">
      <c r="N68" s="7"/>
      <c r="P68" s="7"/>
    </row>
    <row r="69" spans="1:16">
      <c r="N69" s="7"/>
      <c r="P69" s="7"/>
    </row>
    <row r="70" spans="1:16">
      <c r="N70" s="7"/>
      <c r="P70" s="7"/>
    </row>
    <row r="71" spans="1:16">
      <c r="N71" s="7"/>
      <c r="P71" s="7"/>
    </row>
    <row r="72" spans="1:16">
      <c r="N72" s="7"/>
      <c r="P72" s="7"/>
    </row>
    <row r="73" spans="1:16">
      <c r="N73" s="7"/>
      <c r="P73" s="7"/>
    </row>
    <row r="74" spans="1:16">
      <c r="N74" s="7"/>
      <c r="P74" s="7"/>
    </row>
    <row r="75" spans="1:16">
      <c r="N75" s="7"/>
      <c r="P75" s="7"/>
    </row>
    <row r="76" spans="1:16">
      <c r="N76" s="7"/>
      <c r="P76" s="7"/>
    </row>
    <row r="77" spans="1:16">
      <c r="N77" s="7"/>
      <c r="P77" s="7"/>
    </row>
    <row r="78" spans="1:16">
      <c r="N78" s="7"/>
      <c r="P78" s="7"/>
    </row>
    <row r="79" spans="1:16">
      <c r="N79" s="7"/>
      <c r="P79" s="7"/>
    </row>
    <row r="80" spans="1:16">
      <c r="N80" s="7"/>
      <c r="P80" s="7"/>
    </row>
    <row r="81" spans="14:16">
      <c r="N81" s="7"/>
      <c r="P81" s="7"/>
    </row>
    <row r="82" spans="14:16">
      <c r="N82" s="7"/>
      <c r="P82" s="7"/>
    </row>
    <row r="83" spans="14:16">
      <c r="N83" s="7"/>
      <c r="P83" s="7"/>
    </row>
  </sheetData>
  <mergeCells count="2">
    <mergeCell ref="A9:B9"/>
    <mergeCell ref="B64:E64"/>
  </mergeCells>
  <pageMargins left="0.5" right="0.5" top="0.5" bottom="0.5" header="0.25" footer="0.25"/>
  <pageSetup scale="61" orientation="landscape" r:id="rId1"/>
  <headerFooter>
    <oddFooter>&amp;L&amp;9Last Updated: March 7, 2016&amp;R&amp;9 2015 PNW Statistical Report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zoomScaleSheetLayoutView="100" workbookViewId="0"/>
  </sheetViews>
  <sheetFormatPr defaultColWidth="8.5703125" defaultRowHeight="12.75"/>
  <cols>
    <col min="1" max="1" width="3.7109375" style="95" customWidth="1"/>
    <col min="2" max="2" width="67.7109375" style="7" customWidth="1"/>
    <col min="3" max="3" width="2.7109375" style="7" customWidth="1"/>
    <col min="4" max="4" width="15.7109375" style="7" customWidth="1"/>
    <col min="5" max="6" width="1.7109375" style="7" customWidth="1"/>
    <col min="7" max="7" width="15.7109375" style="66" customWidth="1"/>
    <col min="8" max="8" width="2.7109375" style="7" customWidth="1"/>
    <col min="9" max="9" width="15.7109375" style="7" customWidth="1"/>
    <col min="10" max="10" width="2.7109375" style="7" customWidth="1"/>
    <col min="11" max="11" width="15.7109375" style="7" customWidth="1"/>
    <col min="12" max="12" width="2.7109375" style="7" customWidth="1"/>
    <col min="13" max="13" width="15.7109375" style="7" customWidth="1"/>
    <col min="14" max="16384" width="8.5703125" style="7"/>
  </cols>
  <sheetData>
    <row r="1" spans="1:15" ht="12.75" customHeight="1">
      <c r="A1" s="1" t="s">
        <v>0</v>
      </c>
      <c r="B1" s="93"/>
      <c r="C1" s="93"/>
      <c r="D1" s="94"/>
      <c r="E1" s="93"/>
      <c r="F1" s="93"/>
      <c r="G1" s="93"/>
      <c r="H1" s="93"/>
      <c r="I1" s="94"/>
      <c r="J1" s="93"/>
      <c r="K1" s="93"/>
      <c r="L1" s="93"/>
      <c r="M1" s="93"/>
    </row>
    <row r="2" spans="1:15" ht="12.75" customHeight="1">
      <c r="D2" s="22"/>
      <c r="I2" s="22"/>
    </row>
    <row r="3" spans="1:15" ht="12.75" customHeight="1">
      <c r="A3" s="96" t="s">
        <v>159</v>
      </c>
      <c r="B3" s="18"/>
      <c r="C3" s="18"/>
      <c r="D3" s="16"/>
      <c r="E3" s="18"/>
      <c r="F3" s="18"/>
      <c r="G3" s="18"/>
      <c r="H3" s="18"/>
      <c r="I3" s="16"/>
      <c r="J3" s="18"/>
      <c r="K3" s="18"/>
      <c r="L3" s="18"/>
      <c r="M3" s="18"/>
    </row>
    <row r="4" spans="1:15" ht="12.75" customHeight="1">
      <c r="A4" s="21" t="s">
        <v>160</v>
      </c>
      <c r="D4" s="22"/>
      <c r="G4" s="22"/>
      <c r="I4" s="66"/>
      <c r="K4" s="22"/>
    </row>
    <row r="5" spans="1:15">
      <c r="A5" s="97" t="s">
        <v>161</v>
      </c>
      <c r="B5" s="28"/>
      <c r="D5" s="98">
        <v>2015</v>
      </c>
      <c r="E5" s="36"/>
      <c r="G5" s="99">
        <v>2014</v>
      </c>
      <c r="I5" s="99">
        <v>2013</v>
      </c>
      <c r="K5" s="100">
        <v>2012</v>
      </c>
      <c r="M5" s="100">
        <v>2011</v>
      </c>
      <c r="O5" s="101"/>
    </row>
    <row r="6" spans="1:15" ht="12.75" customHeight="1">
      <c r="D6" s="22"/>
      <c r="E6" s="36"/>
      <c r="G6" s="102"/>
      <c r="I6" s="66"/>
    </row>
    <row r="7" spans="1:15" ht="12.75" customHeight="1">
      <c r="A7" s="103" t="s">
        <v>8</v>
      </c>
      <c r="D7" s="22"/>
      <c r="E7" s="36"/>
      <c r="G7" s="102"/>
      <c r="I7" s="66"/>
    </row>
    <row r="8" spans="1:15" ht="12.75" customHeight="1">
      <c r="B8" s="7" t="s">
        <v>9</v>
      </c>
      <c r="D8" s="39">
        <v>3492350</v>
      </c>
      <c r="E8" s="36"/>
      <c r="G8" s="104">
        <v>3488938</v>
      </c>
      <c r="I8" s="104">
        <v>3451243</v>
      </c>
      <c r="K8" s="105">
        <v>3293481</v>
      </c>
      <c r="M8" s="105">
        <v>3237194</v>
      </c>
      <c r="O8" s="106"/>
    </row>
    <row r="9" spans="1:15" ht="12.75" customHeight="1">
      <c r="B9" s="7" t="s">
        <v>11</v>
      </c>
      <c r="D9" s="360">
        <v>3093</v>
      </c>
      <c r="E9" s="36"/>
      <c r="G9" s="107">
        <v>2694</v>
      </c>
      <c r="I9" s="107">
        <v>3385</v>
      </c>
      <c r="K9" s="108">
        <v>8323</v>
      </c>
      <c r="M9" s="108">
        <v>4185</v>
      </c>
      <c r="O9" s="109"/>
    </row>
    <row r="10" spans="1:15" ht="12.75" customHeight="1">
      <c r="B10" s="42" t="s">
        <v>13</v>
      </c>
      <c r="D10" s="306">
        <f>SUM(D8:D9)</f>
        <v>3495443</v>
      </c>
      <c r="E10" s="36"/>
      <c r="G10" s="110">
        <f>SUM(G8:G9)</f>
        <v>3491632</v>
      </c>
      <c r="I10" s="110">
        <f>SUM(I8:I9)</f>
        <v>3454628</v>
      </c>
      <c r="K10" s="110">
        <f>SUM(K8:K9)</f>
        <v>3301804</v>
      </c>
      <c r="M10" s="110">
        <f>SUM(M8:M9)</f>
        <v>3241379</v>
      </c>
      <c r="O10" s="111"/>
    </row>
    <row r="11" spans="1:15" ht="12.75" customHeight="1">
      <c r="D11" s="194"/>
      <c r="E11" s="36"/>
      <c r="G11" s="51"/>
      <c r="I11" s="51"/>
      <c r="K11" s="51"/>
      <c r="M11" s="51"/>
    </row>
    <row r="12" spans="1:15" ht="12.75" customHeight="1">
      <c r="A12" s="103" t="s">
        <v>14</v>
      </c>
      <c r="D12" s="307"/>
      <c r="E12" s="36"/>
      <c r="G12" s="112"/>
      <c r="I12" s="112"/>
      <c r="K12" s="112"/>
      <c r="M12" s="112"/>
    </row>
    <row r="13" spans="1:15" ht="12.75" customHeight="1">
      <c r="B13" s="7" t="s">
        <v>15</v>
      </c>
      <c r="D13" s="360">
        <v>1101298</v>
      </c>
      <c r="E13" s="36"/>
      <c r="G13" s="107">
        <v>1179829</v>
      </c>
      <c r="I13" s="107">
        <v>1095709</v>
      </c>
      <c r="K13" s="108">
        <v>994790</v>
      </c>
      <c r="M13" s="108">
        <v>1009464</v>
      </c>
      <c r="O13" s="109"/>
    </row>
    <row r="14" spans="1:15" ht="12.75" customHeight="1">
      <c r="B14" s="7" t="s">
        <v>16</v>
      </c>
      <c r="D14" s="360">
        <v>868377</v>
      </c>
      <c r="E14" s="36"/>
      <c r="G14" s="107">
        <v>908025</v>
      </c>
      <c r="I14" s="107">
        <v>924727</v>
      </c>
      <c r="K14" s="108">
        <v>884769</v>
      </c>
      <c r="M14" s="108">
        <v>904286</v>
      </c>
      <c r="O14" s="109"/>
    </row>
    <row r="15" spans="1:15" ht="12.75" customHeight="1">
      <c r="B15" s="7" t="s">
        <v>17</v>
      </c>
      <c r="D15" s="360">
        <v>494422</v>
      </c>
      <c r="E15" s="36"/>
      <c r="G15" s="107">
        <v>417358</v>
      </c>
      <c r="I15" s="107">
        <v>415708</v>
      </c>
      <c r="K15" s="108">
        <v>404336</v>
      </c>
      <c r="M15" s="108">
        <v>427054</v>
      </c>
      <c r="O15" s="109"/>
    </row>
    <row r="16" spans="1:15" ht="12.75" customHeight="1">
      <c r="B16" s="7" t="s">
        <v>18</v>
      </c>
      <c r="D16" s="360">
        <v>171812</v>
      </c>
      <c r="E16" s="36"/>
      <c r="G16" s="107">
        <v>172295</v>
      </c>
      <c r="I16" s="107">
        <v>164167</v>
      </c>
      <c r="K16" s="108">
        <v>159323</v>
      </c>
      <c r="M16" s="108">
        <v>147408</v>
      </c>
      <c r="O16" s="109"/>
    </row>
    <row r="17" spans="1:15" ht="12.75" customHeight="1">
      <c r="B17" s="7" t="s">
        <v>19</v>
      </c>
      <c r="D17" s="360">
        <v>4932</v>
      </c>
      <c r="E17" s="36"/>
      <c r="G17" s="107">
        <v>2883</v>
      </c>
      <c r="I17" s="107">
        <v>7994</v>
      </c>
      <c r="K17" s="108">
        <v>6831</v>
      </c>
      <c r="M17" s="108">
        <v>6659</v>
      </c>
      <c r="O17" s="109"/>
    </row>
    <row r="18" spans="1:15" ht="12.75" customHeight="1">
      <c r="B18" s="42" t="s">
        <v>13</v>
      </c>
      <c r="D18" s="306">
        <f>SUM(D13:D17)</f>
        <v>2640841</v>
      </c>
      <c r="E18" s="36"/>
      <c r="G18" s="110">
        <f>SUM(G13:G17)</f>
        <v>2680390</v>
      </c>
      <c r="I18" s="110">
        <f>SUM(I13:I17)</f>
        <v>2608305</v>
      </c>
      <c r="K18" s="110">
        <f>SUM(K13:K17)</f>
        <v>2450049</v>
      </c>
      <c r="M18" s="110">
        <f>SUM(M13:M17)</f>
        <v>2494871</v>
      </c>
      <c r="O18" s="111"/>
    </row>
    <row r="19" spans="1:15" ht="12.75" customHeight="1">
      <c r="D19" s="194"/>
      <c r="E19" s="36"/>
      <c r="G19" s="51"/>
      <c r="I19" s="51"/>
      <c r="K19" s="51"/>
      <c r="M19" s="51"/>
      <c r="O19" s="51"/>
    </row>
    <row r="20" spans="1:15" ht="12.75" customHeight="1">
      <c r="A20" s="103" t="s">
        <v>20</v>
      </c>
      <c r="D20" s="308">
        <f>D10-D18</f>
        <v>854602</v>
      </c>
      <c r="E20" s="36"/>
      <c r="G20" s="113">
        <f>G10-G18</f>
        <v>811242</v>
      </c>
      <c r="I20" s="113">
        <f>I10-I18</f>
        <v>846323</v>
      </c>
      <c r="K20" s="113">
        <f>+K10-K18</f>
        <v>851755</v>
      </c>
      <c r="M20" s="113">
        <f>+M10-M18</f>
        <v>746508</v>
      </c>
      <c r="O20" s="111"/>
    </row>
    <row r="21" spans="1:15" ht="12.75" customHeight="1">
      <c r="D21" s="307"/>
      <c r="E21" s="36"/>
      <c r="G21" s="112"/>
      <c r="I21" s="112"/>
      <c r="K21" s="112"/>
      <c r="M21" s="112"/>
    </row>
    <row r="22" spans="1:15" ht="12.75" customHeight="1">
      <c r="A22" s="103" t="s">
        <v>162</v>
      </c>
      <c r="D22" s="307"/>
      <c r="E22" s="36"/>
      <c r="G22" s="112"/>
      <c r="I22" s="112"/>
      <c r="K22" s="112"/>
      <c r="M22" s="112"/>
    </row>
    <row r="23" spans="1:15" ht="12.75" customHeight="1">
      <c r="B23" s="7" t="s">
        <v>22</v>
      </c>
      <c r="D23" s="360">
        <v>35215</v>
      </c>
      <c r="E23" s="36"/>
      <c r="G23" s="107">
        <v>30790</v>
      </c>
      <c r="I23" s="107">
        <v>25581</v>
      </c>
      <c r="K23" s="108">
        <v>22436</v>
      </c>
      <c r="M23" s="108">
        <v>23707</v>
      </c>
      <c r="O23" s="111"/>
    </row>
    <row r="24" spans="1:15" ht="12.75" customHeight="1">
      <c r="B24" s="7" t="s">
        <v>23</v>
      </c>
      <c r="D24" s="360">
        <v>621</v>
      </c>
      <c r="E24" s="36"/>
      <c r="G24" s="107">
        <v>9608</v>
      </c>
      <c r="I24" s="107">
        <v>1704</v>
      </c>
      <c r="K24" s="108">
        <v>1606</v>
      </c>
      <c r="M24" s="108">
        <v>3111</v>
      </c>
      <c r="O24" s="109"/>
    </row>
    <row r="25" spans="1:15" ht="12.75" customHeight="1">
      <c r="B25" s="7" t="s">
        <v>24</v>
      </c>
      <c r="D25" s="360">
        <f>-15745-2078</f>
        <v>-17823</v>
      </c>
      <c r="E25" s="36"/>
      <c r="G25" s="107">
        <v>-21746</v>
      </c>
      <c r="I25" s="107">
        <v>-16024</v>
      </c>
      <c r="K25" s="108">
        <v>-19842</v>
      </c>
      <c r="M25" s="108">
        <v>-10451</v>
      </c>
      <c r="O25" s="109"/>
    </row>
    <row r="26" spans="1:15" ht="12.75" customHeight="1">
      <c r="B26" s="42" t="s">
        <v>13</v>
      </c>
      <c r="D26" s="309">
        <f>SUM(D23:D25)</f>
        <v>18013</v>
      </c>
      <c r="E26" s="36"/>
      <c r="G26" s="114">
        <f>SUM(G23:G25)</f>
        <v>18652</v>
      </c>
      <c r="I26" s="114">
        <f>SUM(I23:I25)</f>
        <v>11261</v>
      </c>
      <c r="K26" s="114">
        <f>SUM(K23:K25)</f>
        <v>4200</v>
      </c>
      <c r="M26" s="114">
        <f>SUM(M23:M25)</f>
        <v>16367</v>
      </c>
      <c r="O26" s="111"/>
    </row>
    <row r="27" spans="1:15" ht="12.75" customHeight="1">
      <c r="D27" s="195"/>
      <c r="E27" s="36"/>
      <c r="G27" s="111"/>
      <c r="I27" s="111"/>
      <c r="K27" s="111"/>
      <c r="M27" s="111"/>
    </row>
    <row r="28" spans="1:15" ht="12.75" customHeight="1">
      <c r="A28" s="103" t="s">
        <v>25</v>
      </c>
      <c r="D28" s="307"/>
      <c r="E28" s="36"/>
      <c r="G28" s="112"/>
      <c r="I28" s="112"/>
      <c r="K28" s="112"/>
      <c r="M28" s="112"/>
    </row>
    <row r="29" spans="1:15" ht="12.75" customHeight="1">
      <c r="B29" s="7" t="s">
        <v>26</v>
      </c>
      <c r="D29" s="360">
        <v>194964</v>
      </c>
      <c r="E29" s="36"/>
      <c r="G29" s="107">
        <v>200950</v>
      </c>
      <c r="I29" s="107">
        <v>201888</v>
      </c>
      <c r="K29" s="108">
        <v>214616</v>
      </c>
      <c r="M29" s="108">
        <v>241995</v>
      </c>
      <c r="O29" s="109"/>
    </row>
    <row r="30" spans="1:15" ht="12.75" customHeight="1">
      <c r="B30" s="7" t="s">
        <v>28</v>
      </c>
      <c r="D30" s="361">
        <v>-16259</v>
      </c>
      <c r="E30" s="36"/>
      <c r="G30" s="115">
        <v>-15457</v>
      </c>
      <c r="I30" s="115">
        <v>-14861</v>
      </c>
      <c r="K30" s="116">
        <v>-14971</v>
      </c>
      <c r="M30" s="116">
        <v>-18358</v>
      </c>
      <c r="O30" s="109"/>
    </row>
    <row r="31" spans="1:15" ht="12.75" customHeight="1">
      <c r="B31" s="42" t="s">
        <v>13</v>
      </c>
      <c r="D31" s="308">
        <f>SUM(D29:D30)</f>
        <v>178705</v>
      </c>
      <c r="E31" s="36"/>
      <c r="G31" s="113">
        <f>SUM(G29:G30)</f>
        <v>185493</v>
      </c>
      <c r="I31" s="113">
        <f>SUM(I29:I30)</f>
        <v>187027</v>
      </c>
      <c r="K31" s="113">
        <f>SUM(K29:K30)</f>
        <v>199645</v>
      </c>
      <c r="M31" s="113">
        <f>SUM(M29:M30)</f>
        <v>223637</v>
      </c>
      <c r="O31" s="111"/>
    </row>
    <row r="32" spans="1:15" ht="12.75" customHeight="1">
      <c r="D32" s="194"/>
      <c r="E32" s="36"/>
      <c r="G32" s="51"/>
      <c r="I32" s="51"/>
      <c r="K32" s="51"/>
      <c r="M32" s="51"/>
      <c r="O32" s="51"/>
    </row>
    <row r="33" spans="1:15" ht="12.75" customHeight="1">
      <c r="A33" s="103" t="s">
        <v>163</v>
      </c>
      <c r="D33" s="194">
        <f>D20+D26-D31</f>
        <v>693910</v>
      </c>
      <c r="E33" s="36"/>
      <c r="G33" s="51">
        <f>G20+G26-G31</f>
        <v>644401</v>
      </c>
      <c r="I33" s="51">
        <f>I20+I26-I31</f>
        <v>670557</v>
      </c>
      <c r="K33" s="51">
        <f>+K20+K26-K31</f>
        <v>656310</v>
      </c>
      <c r="M33" s="51">
        <f>+M20+M26-M31</f>
        <v>539238</v>
      </c>
      <c r="O33" s="111"/>
    </row>
    <row r="34" spans="1:15" ht="12.75" customHeight="1">
      <c r="A34" s="117"/>
      <c r="D34" s="194"/>
      <c r="E34" s="36"/>
      <c r="G34" s="51"/>
      <c r="I34" s="51"/>
      <c r="K34" s="51"/>
      <c r="M34" s="51"/>
    </row>
    <row r="35" spans="1:15" ht="12.75" customHeight="1">
      <c r="A35" s="103" t="s">
        <v>164</v>
      </c>
      <c r="D35" s="361">
        <v>237720</v>
      </c>
      <c r="E35" s="36"/>
      <c r="G35" s="115">
        <v>220705</v>
      </c>
      <c r="I35" s="115">
        <v>230591</v>
      </c>
      <c r="K35" s="116">
        <v>237317</v>
      </c>
      <c r="M35" s="116">
        <v>183604</v>
      </c>
      <c r="O35" s="111"/>
    </row>
    <row r="36" spans="1:15" ht="12.75" customHeight="1">
      <c r="D36" s="307"/>
      <c r="E36" s="36"/>
      <c r="G36" s="112"/>
      <c r="I36" s="112"/>
      <c r="K36" s="112"/>
      <c r="M36" s="112"/>
    </row>
    <row r="37" spans="1:15">
      <c r="A37" s="103" t="s">
        <v>165</v>
      </c>
      <c r="D37" s="194">
        <f>D33-D35</f>
        <v>456190</v>
      </c>
      <c r="E37" s="36"/>
      <c r="G37" s="51">
        <f>G33-G35</f>
        <v>423696</v>
      </c>
      <c r="I37" s="51">
        <f>I33-I35</f>
        <v>439966</v>
      </c>
      <c r="K37" s="51">
        <f>+K33-K35</f>
        <v>418993</v>
      </c>
      <c r="M37" s="51">
        <f>+M33-M35</f>
        <v>355634</v>
      </c>
      <c r="O37" s="111"/>
    </row>
    <row r="38" spans="1:15" ht="25.5" customHeight="1">
      <c r="A38" s="889" t="s">
        <v>166</v>
      </c>
      <c r="B38" s="889"/>
      <c r="C38" s="63"/>
      <c r="D38" s="311">
        <v>0</v>
      </c>
      <c r="E38" s="118"/>
      <c r="F38" s="63"/>
      <c r="G38" s="119">
        <v>0</v>
      </c>
      <c r="H38" s="63"/>
      <c r="I38" s="119">
        <v>0</v>
      </c>
      <c r="J38" s="63"/>
      <c r="K38" s="116">
        <v>-5829</v>
      </c>
      <c r="L38" s="63"/>
      <c r="M38" s="116">
        <v>11306</v>
      </c>
      <c r="N38" s="63"/>
      <c r="O38" s="111"/>
    </row>
    <row r="39" spans="1:15" ht="12.75" customHeight="1">
      <c r="D39" s="307"/>
      <c r="E39" s="36"/>
      <c r="G39" s="112"/>
      <c r="I39" s="112"/>
      <c r="K39" s="112"/>
      <c r="M39" s="112"/>
    </row>
    <row r="40" spans="1:15" ht="12.75" customHeight="1">
      <c r="A40" s="103" t="s">
        <v>167</v>
      </c>
      <c r="D40" s="195">
        <f>D37+D38</f>
        <v>456190</v>
      </c>
      <c r="E40" s="36"/>
      <c r="G40" s="111">
        <f>G37+G38</f>
        <v>423696</v>
      </c>
      <c r="I40" s="111">
        <f>I37+I38</f>
        <v>439966</v>
      </c>
      <c r="K40" s="111">
        <f>+K37+K38</f>
        <v>413164</v>
      </c>
      <c r="M40" s="111">
        <f>+M37+M38</f>
        <v>366940</v>
      </c>
      <c r="O40" s="111"/>
    </row>
    <row r="41" spans="1:15" ht="12.75" customHeight="1">
      <c r="A41" s="117"/>
      <c r="D41" s="26"/>
      <c r="E41" s="36"/>
      <c r="G41" s="120"/>
      <c r="I41" s="120"/>
      <c r="K41" s="24"/>
      <c r="M41" s="24"/>
      <c r="O41" s="121"/>
    </row>
    <row r="42" spans="1:15" ht="12.75" customHeight="1">
      <c r="B42" s="7" t="s">
        <v>32</v>
      </c>
      <c r="D42" s="361">
        <v>18933</v>
      </c>
      <c r="E42" s="36"/>
      <c r="G42" s="115">
        <v>26101</v>
      </c>
      <c r="I42" s="115">
        <v>33892</v>
      </c>
      <c r="K42" s="116">
        <v>31622</v>
      </c>
      <c r="M42" s="116">
        <v>27467</v>
      </c>
      <c r="O42" s="111"/>
    </row>
    <row r="43" spans="1:15" ht="12.75" customHeight="1">
      <c r="D43" s="200"/>
      <c r="E43" s="36"/>
      <c r="G43" s="121"/>
      <c r="I43" s="121"/>
      <c r="K43" s="121"/>
      <c r="M43" s="121"/>
      <c r="O43" s="121"/>
    </row>
    <row r="44" spans="1:15" ht="12.75" customHeight="1" thickBot="1">
      <c r="A44" s="103" t="s">
        <v>168</v>
      </c>
      <c r="D44" s="359">
        <f>D40-D42</f>
        <v>437257</v>
      </c>
      <c r="E44" s="36"/>
      <c r="G44" s="123">
        <f>G40-G42</f>
        <v>397595</v>
      </c>
      <c r="I44" s="123">
        <f>I40-I42</f>
        <v>406074</v>
      </c>
      <c r="K44" s="123">
        <f>+K40-K42</f>
        <v>381542</v>
      </c>
      <c r="M44" s="123">
        <f>+M40-M42</f>
        <v>339473</v>
      </c>
      <c r="O44" s="121"/>
    </row>
    <row r="45" spans="1:15" ht="12.75" customHeight="1" thickTop="1">
      <c r="D45" s="122"/>
      <c r="E45" s="36"/>
      <c r="G45" s="121"/>
      <c r="I45" s="121"/>
      <c r="K45" s="121"/>
      <c r="M45" s="121"/>
      <c r="O45" s="121"/>
    </row>
    <row r="46" spans="1:15" ht="12.75" customHeight="1">
      <c r="A46" s="117"/>
      <c r="D46" s="87"/>
      <c r="E46" s="36"/>
      <c r="I46" s="66"/>
    </row>
    <row r="47" spans="1:15" ht="12.75" customHeight="1">
      <c r="A47" s="103" t="s">
        <v>169</v>
      </c>
      <c r="D47" s="214">
        <v>111026</v>
      </c>
      <c r="E47" s="36"/>
      <c r="G47" s="124">
        <v>110626</v>
      </c>
      <c r="I47" s="124">
        <v>109984</v>
      </c>
      <c r="K47" s="50">
        <v>109510</v>
      </c>
      <c r="M47" s="50">
        <v>109053</v>
      </c>
      <c r="O47" s="50"/>
    </row>
    <row r="48" spans="1:15" ht="12.75" customHeight="1">
      <c r="A48" s="117"/>
      <c r="D48" s="214"/>
      <c r="E48" s="36"/>
      <c r="G48" s="124"/>
      <c r="I48" s="124"/>
      <c r="K48" s="50"/>
      <c r="M48" s="50"/>
      <c r="O48" s="50"/>
    </row>
    <row r="49" spans="1:15" ht="12.75" customHeight="1">
      <c r="A49" s="103" t="s">
        <v>170</v>
      </c>
      <c r="D49" s="214">
        <v>111552</v>
      </c>
      <c r="E49" s="36"/>
      <c r="G49" s="124">
        <v>111178</v>
      </c>
      <c r="I49" s="124">
        <v>110806</v>
      </c>
      <c r="K49" s="50">
        <v>110527</v>
      </c>
      <c r="M49" s="50">
        <v>109864</v>
      </c>
      <c r="O49" s="50"/>
    </row>
    <row r="50" spans="1:15" ht="12.75" customHeight="1">
      <c r="A50" s="117" t="s">
        <v>171</v>
      </c>
      <c r="D50" s="22"/>
      <c r="E50" s="36"/>
      <c r="I50" s="66"/>
    </row>
    <row r="51" spans="1:15" ht="25.5" customHeight="1">
      <c r="A51" s="882" t="s">
        <v>172</v>
      </c>
      <c r="B51" s="882"/>
      <c r="D51" s="87"/>
      <c r="E51" s="36"/>
      <c r="I51" s="66"/>
    </row>
    <row r="52" spans="1:15" ht="12.75" customHeight="1">
      <c r="B52" s="7" t="s">
        <v>173</v>
      </c>
      <c r="D52" s="362">
        <v>4.09</v>
      </c>
      <c r="E52" s="36"/>
      <c r="G52" s="126">
        <v>3.81</v>
      </c>
      <c r="I52" s="126">
        <v>3.97</v>
      </c>
      <c r="K52" s="127">
        <v>3.79</v>
      </c>
      <c r="M52" s="127">
        <v>3.25</v>
      </c>
      <c r="O52" s="127"/>
    </row>
    <row r="53" spans="1:15" ht="12.75" customHeight="1">
      <c r="B53" s="63" t="s">
        <v>174</v>
      </c>
      <c r="C53" s="63"/>
      <c r="D53" s="363"/>
      <c r="E53" s="118"/>
      <c r="F53" s="63"/>
      <c r="G53" s="128"/>
      <c r="H53" s="63"/>
      <c r="I53" s="128"/>
      <c r="J53" s="63"/>
      <c r="K53" s="75"/>
      <c r="L53" s="63"/>
      <c r="M53" s="75"/>
      <c r="N53" s="63"/>
      <c r="O53" s="75"/>
    </row>
    <row r="54" spans="1:15" ht="12.75" customHeight="1">
      <c r="B54" s="42" t="s">
        <v>175</v>
      </c>
      <c r="D54" s="214">
        <v>0</v>
      </c>
      <c r="E54" s="36"/>
      <c r="G54" s="124">
        <v>0</v>
      </c>
      <c r="I54" s="124">
        <v>0</v>
      </c>
      <c r="K54" s="75">
        <v>-0.01</v>
      </c>
      <c r="M54" s="75">
        <v>-0.02</v>
      </c>
      <c r="O54" s="75"/>
    </row>
    <row r="55" spans="1:15" ht="12.75" customHeight="1">
      <c r="B55" s="42" t="s">
        <v>73</v>
      </c>
      <c r="D55" s="214">
        <v>0</v>
      </c>
      <c r="E55" s="36"/>
      <c r="G55" s="124">
        <v>0</v>
      </c>
      <c r="I55" s="124">
        <v>0</v>
      </c>
      <c r="K55" s="75">
        <v>-0.04</v>
      </c>
      <c r="M55" s="75">
        <v>0.12</v>
      </c>
      <c r="O55" s="75"/>
    </row>
    <row r="56" spans="1:15" ht="12.75" customHeight="1">
      <c r="B56" s="85" t="s">
        <v>13</v>
      </c>
      <c r="D56" s="319">
        <f>SUM(D54:D55)</f>
        <v>0</v>
      </c>
      <c r="E56" s="36"/>
      <c r="G56" s="129">
        <f>SUM(G54:G55)</f>
        <v>0</v>
      </c>
      <c r="I56" s="129">
        <f>SUM(I54:I55)</f>
        <v>0</v>
      </c>
      <c r="K56" s="130">
        <f>SUM(K54:K55)</f>
        <v>-0.05</v>
      </c>
      <c r="M56" s="130">
        <f>SUM(M54:M55)</f>
        <v>9.9999999999999992E-2</v>
      </c>
      <c r="O56" s="75"/>
    </row>
    <row r="57" spans="1:15" ht="12.75" customHeight="1">
      <c r="B57" s="7" t="s">
        <v>122</v>
      </c>
      <c r="D57" s="363"/>
      <c r="E57" s="36"/>
      <c r="G57" s="128"/>
      <c r="I57" s="128"/>
      <c r="K57" s="75">
        <f>K52+K56</f>
        <v>3.74</v>
      </c>
      <c r="M57" s="75">
        <f>M52+M56</f>
        <v>3.35</v>
      </c>
      <c r="O57" s="75"/>
    </row>
    <row r="58" spans="1:15" ht="6" customHeight="1">
      <c r="D58" s="362"/>
      <c r="E58" s="36"/>
      <c r="G58" s="126"/>
      <c r="I58" s="126"/>
      <c r="K58" s="127"/>
      <c r="M58" s="127"/>
      <c r="O58" s="127"/>
    </row>
    <row r="59" spans="1:15" ht="15" customHeight="1">
      <c r="B59" s="7" t="s">
        <v>32</v>
      </c>
      <c r="D59" s="364">
        <v>0.17</v>
      </c>
      <c r="E59" s="36"/>
      <c r="G59" s="131">
        <v>0.23</v>
      </c>
      <c r="I59" s="131">
        <v>0.31</v>
      </c>
      <c r="K59" s="132">
        <v>0.28999999999999998</v>
      </c>
      <c r="M59" s="132">
        <v>0.26</v>
      </c>
      <c r="N59" s="75"/>
      <c r="O59" s="132"/>
    </row>
    <row r="60" spans="1:15" ht="6" customHeight="1">
      <c r="D60" s="362"/>
      <c r="E60" s="36"/>
      <c r="G60" s="126"/>
      <c r="I60" s="126"/>
      <c r="K60" s="127"/>
      <c r="M60" s="127"/>
      <c r="O60" s="127"/>
    </row>
    <row r="61" spans="1:15" ht="15" customHeight="1" thickBot="1">
      <c r="B61" s="7" t="s">
        <v>176</v>
      </c>
      <c r="D61" s="365">
        <f>D52-D59</f>
        <v>3.92</v>
      </c>
      <c r="E61" s="36"/>
      <c r="G61" s="133">
        <f>G52-G59</f>
        <v>3.58</v>
      </c>
      <c r="I61" s="133">
        <f>I52-I59</f>
        <v>3.66</v>
      </c>
      <c r="K61" s="134">
        <f>+K57-K59</f>
        <v>3.45</v>
      </c>
      <c r="M61" s="134">
        <f>+M57-M59</f>
        <v>3.09</v>
      </c>
      <c r="O61" s="127"/>
    </row>
    <row r="62" spans="1:15" ht="15" customHeight="1" thickTop="1">
      <c r="D62" s="125"/>
      <c r="E62" s="36"/>
      <c r="G62" s="126"/>
      <c r="I62" s="126"/>
      <c r="K62" s="127"/>
      <c r="M62" s="127"/>
      <c r="O62" s="127"/>
    </row>
    <row r="63" spans="1:15" ht="15" customHeight="1">
      <c r="D63" s="125"/>
      <c r="E63" s="36"/>
      <c r="G63" s="126"/>
      <c r="I63" s="126"/>
      <c r="K63" s="127"/>
      <c r="M63" s="127"/>
      <c r="O63" s="127"/>
    </row>
    <row r="64" spans="1:15">
      <c r="A64" s="103" t="s">
        <v>177</v>
      </c>
      <c r="C64" s="135"/>
      <c r="D64" s="366">
        <v>2.44</v>
      </c>
      <c r="E64" s="136"/>
      <c r="F64" s="135"/>
      <c r="G64" s="137">
        <v>2.33</v>
      </c>
      <c r="H64" s="135"/>
      <c r="I64" s="137">
        <v>2.23</v>
      </c>
      <c r="J64" s="135"/>
      <c r="K64" s="135">
        <v>2.67</v>
      </c>
      <c r="L64" s="135"/>
      <c r="M64" s="135">
        <v>2.1</v>
      </c>
      <c r="N64" s="135"/>
      <c r="O64" s="135"/>
    </row>
    <row r="66" spans="1:13">
      <c r="A66" s="138" t="s">
        <v>178</v>
      </c>
      <c r="B66" s="54" t="s">
        <v>720</v>
      </c>
      <c r="C66" s="57"/>
      <c r="D66" s="57"/>
      <c r="E66" s="57"/>
      <c r="F66" s="57"/>
      <c r="G66" s="57"/>
      <c r="H66" s="57"/>
      <c r="I66" s="57"/>
      <c r="J66" s="57"/>
      <c r="K66" s="57"/>
      <c r="L66" s="57"/>
      <c r="M66" s="57"/>
    </row>
    <row r="67" spans="1:13">
      <c r="A67" s="138" t="s">
        <v>27</v>
      </c>
      <c r="B67" s="54" t="s">
        <v>179</v>
      </c>
    </row>
    <row r="70" spans="1:13" ht="12.75" customHeight="1">
      <c r="B70" s="63"/>
      <c r="C70" s="63"/>
      <c r="D70" s="63"/>
      <c r="E70" s="63"/>
      <c r="F70" s="63"/>
      <c r="G70" s="139"/>
      <c r="H70" s="63"/>
      <c r="I70" s="63"/>
      <c r="J70" s="63"/>
      <c r="K70" s="63"/>
      <c r="L70" s="63"/>
      <c r="M70" s="63"/>
    </row>
  </sheetData>
  <mergeCells count="2">
    <mergeCell ref="A38:B38"/>
    <mergeCell ref="A51:B51"/>
  </mergeCells>
  <pageMargins left="0.5" right="0.5" top="0.5" bottom="0.5" header="0.25" footer="0.25"/>
  <pageSetup scale="61" orientation="landscape" r:id="rId1"/>
  <headerFooter>
    <oddFooter>&amp;L&amp;9Last Updated: March 7, 2016&amp;R&amp;9 2015 PNW Statistical Report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E61019EFC8BC49B08FB73A098E8D9B" ma:contentTypeVersion="2" ma:contentTypeDescription="Create a new document." ma:contentTypeScope="" ma:versionID="19d64dc29ea4fc91f9efa29c7e88b038">
  <xsd:schema xmlns:xsd="http://www.w3.org/2001/XMLSchema" xmlns:xs="http://www.w3.org/2001/XMLSchema" xmlns:p="http://schemas.microsoft.com/office/2006/metadata/properties" xmlns:ns2="09f56d1b-4cb8-4127-b7bf-7e41ce8870ed" targetNamespace="http://schemas.microsoft.com/office/2006/metadata/properties" ma:root="true" ma:fieldsID="b562f55fd1d524c6124aeb517a1449ab" ns2:_="">
    <xsd:import namespace="09f56d1b-4cb8-4127-b7bf-7e41ce8870e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f56d1b-4cb8-4127-b7bf-7e41ce8870e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FA556134-017C-4CCA-B1C6-AFE9C7A26050}">
  <ds:schemaRefs>
    <ds:schemaRef ds:uri="http://www.w3.org/XML/1998/namespace"/>
    <ds:schemaRef ds:uri="http://schemas.microsoft.com/office/2006/documentManagement/types"/>
    <ds:schemaRef ds:uri="09f56d1b-4cb8-4127-b7bf-7e41ce8870ed"/>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64E2842-4E51-42B4-95C8-81161A4F6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f56d1b-4cb8-4127-b7bf-7e41ce8870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079C9D-E7A0-482E-990D-3472DF520EFA}">
  <ds:schemaRefs>
    <ds:schemaRef ds:uri="http://schemas.microsoft.com/sharepoint/v3/contenttype/forms"/>
  </ds:schemaRefs>
</ds:datastoreItem>
</file>

<file path=customXml/itemProps4.xml><?xml version="1.0" encoding="utf-8"?>
<ds:datastoreItem xmlns:ds="http://schemas.openxmlformats.org/officeDocument/2006/customXml" ds:itemID="{A864829A-96F5-459E-AB43-D14FA01A4F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Cover</vt:lpstr>
      <vt:lpstr>Table of Contents</vt:lpstr>
      <vt:lpstr>Page 3</vt:lpstr>
      <vt:lpstr>Pages 4-6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Cover!Print_Area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3'!Print_Area</vt:lpstr>
      <vt:lpstr>'Page 7'!Print_Area</vt:lpstr>
      <vt:lpstr>'Page 8'!Print_Area</vt:lpstr>
      <vt:lpstr>'Page 9'!Print_Area</vt:lpstr>
      <vt:lpstr>'Pages 4-6'!Print_Area</vt:lpstr>
      <vt:lpstr>'Table of Contents'!Print_Area</vt:lpstr>
      <vt:lpstr>'Pages 4-6'!Print_Titles</vt:lpstr>
    </vt:vector>
  </TitlesOfParts>
  <Company>Pinnacle West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Higuchi, Dene C</dc:creator>
  <cp:lastModifiedBy>z09741</cp:lastModifiedBy>
  <cp:lastPrinted>2016-03-08T17:56:23Z</cp:lastPrinted>
  <dcterms:created xsi:type="dcterms:W3CDTF">2015-12-09T21:18:11Z</dcterms:created>
  <dcterms:modified xsi:type="dcterms:W3CDTF">2016-03-08T17:58:00Z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0x010100EEE61019EFC8BC49B08FB73A098E8D9B</vt:lpwstr>
  </property>
</Properties>
</file>